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Orç. Geral Gabiões" sheetId="3" r:id="rId1"/>
    <sheet name="Quadro resumo" sheetId="5" r:id="rId2"/>
    <sheet name="Cronograma" sheetId="6" r:id="rId3"/>
    <sheet name="calc. BDI" sheetId="4" r:id="rId4"/>
    <sheet name="Planilha1" sheetId="7" r:id="rId5"/>
  </sheets>
  <externalReferences>
    <externalReference r:id="rId6"/>
  </externalReferences>
  <definedNames>
    <definedName name="_xlnm.Print_Area" localSheetId="2">Cronograma!$A$1:$P$36</definedName>
    <definedName name="_xlnm.Print_Area" localSheetId="0">'Orç. Geral Gabiões'!$A$1:$M$33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2" i="6"/>
  <c r="P21"/>
  <c r="E24" i="5"/>
  <c r="F24" s="1"/>
  <c r="E22"/>
  <c r="F22" s="1"/>
  <c r="E21" i="6" s="1"/>
  <c r="E19" i="5"/>
  <c r="F19" s="1"/>
  <c r="C22"/>
  <c r="C21"/>
  <c r="C20"/>
  <c r="C19"/>
  <c r="C18"/>
  <c r="J12" i="3"/>
  <c r="L14"/>
  <c r="L15"/>
  <c r="E20" i="5" s="1"/>
  <c r="F20" s="1"/>
  <c r="L16" i="3"/>
  <c r="L17"/>
  <c r="E23" i="5"/>
  <c r="F23" s="1"/>
  <c r="L18" i="3"/>
  <c r="L13"/>
  <c r="E18" i="5" s="1"/>
  <c r="F18" s="1"/>
  <c r="E21" l="1"/>
  <c r="F21" s="1"/>
  <c r="E20" i="6" s="1"/>
  <c r="E22"/>
  <c r="E19"/>
  <c r="H21"/>
  <c r="N21"/>
  <c r="L21"/>
  <c r="J21"/>
  <c r="E17"/>
  <c r="E23"/>
  <c r="E18"/>
  <c r="L20" i="3"/>
  <c r="N22" i="6" l="1"/>
  <c r="H22"/>
  <c r="L22"/>
  <c r="J22"/>
  <c r="O21"/>
  <c r="K23" i="3"/>
  <c r="M14"/>
  <c r="M15"/>
  <c r="M16"/>
  <c r="M17"/>
  <c r="M13"/>
  <c r="M20"/>
  <c r="M18"/>
  <c r="O22" i="6" l="1"/>
  <c r="B6"/>
  <c r="B3"/>
  <c r="B2"/>
  <c r="B6" i="5"/>
  <c r="B4"/>
  <c r="B3"/>
  <c r="P18" i="6"/>
  <c r="P19"/>
  <c r="P20"/>
  <c r="P23"/>
  <c r="P17"/>
  <c r="G27" i="5"/>
  <c r="N23" i="6" l="1"/>
  <c r="L23"/>
  <c r="J23"/>
  <c r="H23"/>
  <c r="O23" l="1"/>
  <c r="D14" i="4"/>
  <c r="D19" s="1"/>
  <c r="L22" i="3" s="1"/>
  <c r="G12" i="4"/>
  <c r="F12"/>
  <c r="E12"/>
  <c r="H19" i="6" l="1"/>
  <c r="L19"/>
  <c r="J19"/>
  <c r="N19"/>
  <c r="N18"/>
  <c r="J18"/>
  <c r="H18"/>
  <c r="L18"/>
  <c r="L20" l="1"/>
  <c r="N20"/>
  <c r="H20"/>
  <c r="J20"/>
  <c r="O18"/>
  <c r="O19"/>
  <c r="F28" i="5"/>
  <c r="G19" l="1"/>
  <c r="G20"/>
  <c r="G21"/>
  <c r="G18"/>
  <c r="G24"/>
  <c r="G23"/>
  <c r="G22"/>
  <c r="O20" i="6"/>
  <c r="N17"/>
  <c r="N25" s="1"/>
  <c r="E25"/>
  <c r="H17"/>
  <c r="L17"/>
  <c r="L25" s="1"/>
  <c r="J17"/>
  <c r="J25" s="1"/>
  <c r="F21" l="1"/>
  <c r="F22"/>
  <c r="F18"/>
  <c r="F23"/>
  <c r="F19"/>
  <c r="F20"/>
  <c r="F17"/>
  <c r="F25" s="1"/>
  <c r="M25"/>
  <c r="O17"/>
  <c r="O25" s="1"/>
  <c r="H25"/>
  <c r="I25"/>
  <c r="G28" i="5"/>
  <c r="K25" i="6"/>
  <c r="O26" l="1"/>
  <c r="P25"/>
  <c r="H26"/>
  <c r="J26" s="1"/>
  <c r="L26" s="1"/>
  <c r="N26" s="1"/>
  <c r="G25"/>
  <c r="G26" s="1"/>
  <c r="I26" s="1"/>
  <c r="K26" s="1"/>
  <c r="M26" s="1"/>
</calcChain>
</file>

<file path=xl/sharedStrings.xml><?xml version="1.0" encoding="utf-8"?>
<sst xmlns="http://schemas.openxmlformats.org/spreadsheetml/2006/main" count="138" uniqueCount="111">
  <si>
    <t>TIPO ITEM</t>
  </si>
  <si>
    <t>DESCRIÇÃO ITEM</t>
  </si>
  <si>
    <t>ITEM</t>
  </si>
  <si>
    <t>CÓDIGO SINAPI</t>
  </si>
  <si>
    <t>UNID.</t>
  </si>
  <si>
    <t>VALOR UNITÁRIO</t>
  </si>
  <si>
    <t>VALOR TOTAL</t>
  </si>
  <si>
    <t>ORÇAMENTO GERAL DOS SERVIÇOS</t>
  </si>
  <si>
    <t>PREFEITURA MUNICIPAL DE ARAMBARÉ</t>
  </si>
  <si>
    <t>1.1</t>
  </si>
  <si>
    <t>1.2</t>
  </si>
  <si>
    <t>1.3</t>
  </si>
  <si>
    <t>1.4</t>
  </si>
  <si>
    <t>1.5</t>
  </si>
  <si>
    <t>1.9</t>
  </si>
  <si>
    <t>Composição</t>
  </si>
  <si>
    <t>Insumo</t>
  </si>
  <si>
    <t>m³</t>
  </si>
  <si>
    <t>Rua Ermezina Ramos Loureiro, nº 180 - Bairro Caramuru, Arambaré, RS</t>
  </si>
  <si>
    <t>OBRA -</t>
  </si>
  <si>
    <t>4. Composição do BDI - Benefícios e Despesas Indiretas</t>
  </si>
  <si>
    <t>Referência estudo TCE</t>
  </si>
  <si>
    <t>1° Quartil</t>
  </si>
  <si>
    <t>Médio</t>
  </si>
  <si>
    <t>3° Quartil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</si>
  <si>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</si>
  <si>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</si>
  <si>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</si>
  <si>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</si>
  <si>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</si>
  <si>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</si>
  <si>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</si>
  <si>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</si>
  <si>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</si>
  <si>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Tributos - ISS</t>
  </si>
  <si>
    <t>T</t>
  </si>
  <si>
    <t>DU</t>
  </si>
  <si>
    <t>Tributos - PIS/COFINS</t>
  </si>
  <si>
    <t>Fórmula para o cálculo do BDI:</t>
  </si>
  <si>
    <t>{[(1+AC+SRG) x (1+L) x (1+DF)] / (1-T)} -1</t>
  </si>
  <si>
    <t>Resultado do cálculo do BDI:</t>
  </si>
  <si>
    <t>TOTAL DO ORÇAMENTO PARA UM CONJUNTO</t>
  </si>
  <si>
    <t xml:space="preserve">BDI ADOTADO - </t>
  </si>
  <si>
    <t>Fl. 01</t>
  </si>
  <si>
    <t>__________________________________________________________________</t>
  </si>
  <si>
    <t>Eng. Civil Paulo Vitor P. Scherer</t>
  </si>
  <si>
    <t>Crea 47.283 D</t>
  </si>
  <si>
    <t xml:space="preserve">                                                                                             Proprietário - _____________________________________________________________</t>
  </si>
  <si>
    <t>CRONOGRAMA FÍSICO FINANCEIRO</t>
  </si>
  <si>
    <t>Item</t>
  </si>
  <si>
    <t>Discriminação</t>
  </si>
  <si>
    <t xml:space="preserve">Valor do </t>
  </si>
  <si>
    <t>% do</t>
  </si>
  <si>
    <t>Valores Totais</t>
  </si>
  <si>
    <t>orc</t>
  </si>
  <si>
    <t>%</t>
  </si>
  <si>
    <t>R$</t>
  </si>
  <si>
    <t>Total do Orçamento</t>
  </si>
  <si>
    <t>Total acumulado</t>
  </si>
  <si>
    <t xml:space="preserve">Resp. técnico - </t>
  </si>
  <si>
    <t>O R Ç A M E N T O       R E S U M O</t>
  </si>
  <si>
    <t>DISCRIMINAÇÃO</t>
  </si>
  <si>
    <t>% ITEM</t>
  </si>
  <si>
    <t>TOTAL DO ORÇAMENTO</t>
  </si>
  <si>
    <t>Resp. Técnico:</t>
  </si>
  <si>
    <t>Proprietário:</t>
  </si>
  <si>
    <t xml:space="preserve">Proprietário - </t>
  </si>
  <si>
    <t>Valor c/ BDI</t>
  </si>
  <si>
    <t xml:space="preserve">BDI - </t>
  </si>
  <si>
    <t xml:space="preserve">                                                                                                                                          Alaor Pastoriza Ribeiro</t>
  </si>
  <si>
    <t>Paulo Vitor Pereira Scherer</t>
  </si>
  <si>
    <t>Eng. Civil</t>
  </si>
  <si>
    <t>Valor unit. s/ BDI</t>
  </si>
  <si>
    <t>Alaor Pastoriza Ribeiro - Prefeito Municipal</t>
  </si>
  <si>
    <t xml:space="preserve">Resp. Técnico - </t>
  </si>
  <si>
    <t>Eng. Civil Paulo Vitor P. Scherer - Crea 47283 D</t>
  </si>
  <si>
    <t>Eng. Paulo Vitor P. Scheer</t>
  </si>
  <si>
    <t>Crea 47283</t>
  </si>
  <si>
    <t>Município de Arambaré</t>
  </si>
  <si>
    <t>Prefeito Municipal</t>
  </si>
  <si>
    <t xml:space="preserve">Alaor Pastoriza Ribeiro     - </t>
  </si>
  <si>
    <t>m²</t>
  </si>
  <si>
    <t>CONSTRUÇÃO DE MURO DE CONTENÇÃO JUNTO A ORLA DA LAGUNA DOS PATOS - RUA ADELINO MACHADO DE SOUZA</t>
  </si>
  <si>
    <t xml:space="preserve">Muro de Gabião, enchimento com pedra de mão tipo rachão, para muros com altura inferior a 4,00m, </t>
  </si>
  <si>
    <t>QUANT.</t>
  </si>
  <si>
    <t>Gabiões tipo caixa malha exagonal 8 x 10 cm -(ZN/AL RE M3 AS 0,5000000 560,54 280,27) - VESTIDO COM POLIMERO), FIO 2,7 MM, DIMENSOES 2,0 X 1,0 X 0,5 M, ENCHIMENTO COM PEDRA DE MÃO TIPO RACHÃO</t>
  </si>
  <si>
    <t>Gabiões tipo caixa malha exagonal 8 x 10 cm -(ZN/AL RE M3 AS 0,5000000 560,54 280,27) - VESTIDO COM POLIMERO), FIO 2,7 MM, DIMENSOES 2,0 X 1,0 X 1,0 M, ENCHIMENTO COM PEDRA DE MÃO TIPO RACHÃO</t>
  </si>
  <si>
    <t xml:space="preserve">Kg. </t>
  </si>
  <si>
    <t>Filtro geotextil fio não tecido agulhado de filamentos cotínuos, 100% poliester - H - 40.2 - p/ gabiões</t>
  </si>
  <si>
    <t>Filtro geotextil fio não tecido agulhado de filamentos cotínuos, 100% poliester - H - 90.2 - p/ colchão</t>
  </si>
  <si>
    <t xml:space="preserve">Arame aço Galvanizado - para conecção e tirantes - 302 mm </t>
  </si>
  <si>
    <t>92757/40452</t>
  </si>
  <si>
    <t>VALOR TOTAL DO ORÇAMENTO PARA CONTENÇÃO DE EROSÃO OCASIONADO PELA MARÉ DA LAGUNA DOS PATOS PERANTE A RUA</t>
  </si>
  <si>
    <t>Arambaré 30 de JUNHO de 2020</t>
  </si>
  <si>
    <t xml:space="preserve">                                                                                                   Prefeito Municipal de Arambaré - RS</t>
  </si>
  <si>
    <t>% Item</t>
  </si>
  <si>
    <t xml:space="preserve">         Rua Ermezina Ramos Loureiro, nº 180 - Bairro Caramuru, Arambaré, RS</t>
  </si>
  <si>
    <t>Gabiões - Tipo Cx - 2 x 1 x 0,5</t>
  </si>
  <si>
    <t>Gabiões - Tipo Cx - 2 x 1 x 1</t>
  </si>
  <si>
    <t>Colchão Reno - h=30 cm</t>
  </si>
  <si>
    <t>Geotextil - 100 pol. - H 40</t>
  </si>
  <si>
    <t>Pedra mão - Rachão</t>
  </si>
  <si>
    <t>Complementares</t>
  </si>
  <si>
    <t>Mão de obra</t>
  </si>
  <si>
    <t>30 dias</t>
  </si>
  <si>
    <t>60 dias</t>
  </si>
  <si>
    <t>90 dias</t>
  </si>
  <si>
    <t>120 dias</t>
  </si>
  <si>
    <t xml:space="preserve">Muro de conteção orla da lagoa - </t>
  </si>
  <si>
    <t>Proteção superficial de canal tipo colchão, altura de 30 cm, ENCHIMENTO COM PEDRA DE MÃO TIPO RACHÃO 2,00 x 2,00 x 0,30</t>
  </si>
  <si>
    <t>DESCRIÇÃO DOS MATERIAIS</t>
  </si>
</sst>
</file>

<file path=xl/styles.xml><?xml version="1.0" encoding="utf-8"?>
<styleSheet xmlns="http://schemas.openxmlformats.org/spreadsheetml/2006/main">
  <numFmts count="8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* #,##0.00_);_(* \(#,##0.00\);_(* &quot;-&quot;??_);_(@_)"/>
    <numFmt numFmtId="167" formatCode="0.0"/>
    <numFmt numFmtId="168" formatCode="0.0000"/>
    <numFmt numFmtId="169" formatCode="0.000"/>
    <numFmt numFmtId="170" formatCode="_-* #,##0.0_-;\-* #,##0.0_-;_-* &quot;-&quot;??_-;_-@_-"/>
    <numFmt numFmtId="171" formatCode="0.000%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2"/>
      <color theme="1"/>
      <name val="Calibri"/>
      <family val="2"/>
      <scheme val="minor"/>
    </font>
    <font>
      <b/>
      <sz val="11"/>
      <name val="Courier New"/>
      <family val="3"/>
    </font>
    <font>
      <sz val="11"/>
      <name val="Courier New"/>
      <family val="3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18"/>
      <name val="Arial"/>
      <family val="2"/>
    </font>
    <font>
      <b/>
      <sz val="8"/>
      <color indexed="18"/>
      <name val="Arial"/>
      <family val="2"/>
    </font>
    <font>
      <b/>
      <sz val="10"/>
      <color indexed="18"/>
      <name val="Arial"/>
      <family val="2"/>
    </font>
    <font>
      <sz val="8"/>
      <color indexed="1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7"/>
      <color indexed="18"/>
      <name val="Arial"/>
      <family val="2"/>
    </font>
    <font>
      <b/>
      <sz val="10"/>
      <color theme="3"/>
      <name val="Arial"/>
      <family val="2"/>
    </font>
    <font>
      <b/>
      <sz val="10"/>
      <name val="Arial"/>
      <family val="2"/>
    </font>
    <font>
      <b/>
      <sz val="10"/>
      <color indexed="16"/>
      <name val="Arial"/>
      <family val="2"/>
    </font>
    <font>
      <b/>
      <sz val="9"/>
      <name val="Calibri"/>
      <family val="2"/>
      <scheme val="minor"/>
    </font>
    <font>
      <sz val="13"/>
      <name val="Calibri"/>
      <family val="2"/>
      <scheme val="minor"/>
    </font>
    <font>
      <sz val="13"/>
      <name val="Courier New"/>
      <family val="3"/>
    </font>
    <font>
      <b/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CC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6">
    <xf numFmtId="0" fontId="0" fillId="0" borderId="0" xfId="0"/>
    <xf numFmtId="0" fontId="3" fillId="0" borderId="0" xfId="0" applyFont="1"/>
    <xf numFmtId="0" fontId="0" fillId="2" borderId="0" xfId="0" applyFont="1" applyFill="1" applyAlignment="1">
      <alignment wrapText="1"/>
    </xf>
    <xf numFmtId="0" fontId="0" fillId="2" borderId="0" xfId="0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 applyAlignment="1">
      <alignment horizontal="center" wrapText="1"/>
    </xf>
    <xf numFmtId="165" fontId="0" fillId="2" borderId="0" xfId="1" applyFont="1" applyFill="1"/>
    <xf numFmtId="165" fontId="0" fillId="2" borderId="0" xfId="1" applyFont="1" applyFill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8" fillId="2" borderId="20" xfId="0" applyFont="1" applyFill="1" applyBorder="1" applyAlignment="1">
      <alignment horizontal="center" vertical="center" wrapText="1"/>
    </xf>
    <xf numFmtId="165" fontId="5" fillId="2" borderId="15" xfId="1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right" wrapText="1"/>
    </xf>
    <xf numFmtId="0" fontId="3" fillId="2" borderId="0" xfId="0" applyFont="1" applyFill="1"/>
    <xf numFmtId="0" fontId="5" fillId="2" borderId="15" xfId="0" applyFont="1" applyFill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0" fillId="0" borderId="23" xfId="0" applyBorder="1"/>
    <xf numFmtId="0" fontId="0" fillId="0" borderId="0" xfId="0" applyAlignment="1"/>
    <xf numFmtId="0" fontId="0" fillId="2" borderId="0" xfId="0" applyFill="1" applyAlignment="1"/>
    <xf numFmtId="0" fontId="5" fillId="2" borderId="0" xfId="0" applyFont="1" applyFill="1" applyBorder="1" applyAlignment="1">
      <alignment horizontal="left" wrapText="1"/>
    </xf>
    <xf numFmtId="0" fontId="14" fillId="0" borderId="0" xfId="0" applyFont="1"/>
    <xf numFmtId="0" fontId="0" fillId="0" borderId="17" xfId="0" applyBorder="1"/>
    <xf numFmtId="0" fontId="16" fillId="0" borderId="29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29" xfId="0" applyFont="1" applyBorder="1"/>
    <xf numFmtId="0" fontId="17" fillId="0" borderId="0" xfId="0" applyFont="1" applyBorder="1"/>
    <xf numFmtId="0" fontId="17" fillId="0" borderId="3" xfId="0" applyFont="1" applyFill="1" applyBorder="1" applyAlignment="1">
      <alignment horizontal="center" vertical="center"/>
    </xf>
    <xf numFmtId="10" fontId="17" fillId="6" borderId="4" xfId="0" applyNumberFormat="1" applyFont="1" applyFill="1" applyBorder="1" applyAlignment="1">
      <alignment horizontal="center" vertical="center"/>
    </xf>
    <xf numFmtId="10" fontId="17" fillId="0" borderId="5" xfId="2" applyNumberFormat="1" applyFont="1" applyBorder="1" applyAlignment="1">
      <alignment horizontal="right"/>
    </xf>
    <xf numFmtId="10" fontId="17" fillId="0" borderId="1" xfId="2" applyNumberFormat="1" applyFont="1" applyBorder="1" applyAlignment="1">
      <alignment horizontal="right"/>
    </xf>
    <xf numFmtId="10" fontId="17" fillId="0" borderId="6" xfId="2" applyNumberFormat="1" applyFont="1" applyBorder="1" applyAlignment="1">
      <alignment horizontal="right"/>
    </xf>
    <xf numFmtId="0" fontId="17" fillId="0" borderId="1" xfId="0" applyFont="1" applyFill="1" applyBorder="1" applyAlignment="1">
      <alignment horizontal="center" vertical="center"/>
    </xf>
    <xf numFmtId="10" fontId="17" fillId="6" borderId="6" xfId="0" applyNumberFormat="1" applyFont="1" applyFill="1" applyBorder="1" applyAlignment="1">
      <alignment horizontal="center" vertical="center"/>
    </xf>
    <xf numFmtId="10" fontId="17" fillId="0" borderId="6" xfId="0" applyNumberFormat="1" applyFont="1" applyFill="1" applyBorder="1" applyAlignment="1">
      <alignment horizontal="center" vertical="center"/>
    </xf>
    <xf numFmtId="10" fontId="17" fillId="6" borderId="1" xfId="2" applyNumberFormat="1" applyFont="1" applyFill="1" applyBorder="1" applyAlignment="1">
      <alignment horizontal="center"/>
    </xf>
    <xf numFmtId="10" fontId="17" fillId="0" borderId="6" xfId="2" applyNumberFormat="1" applyFont="1" applyBorder="1"/>
    <xf numFmtId="0" fontId="17" fillId="0" borderId="5" xfId="0" applyFont="1" applyBorder="1" applyAlignment="1">
      <alignment horizontal="right"/>
    </xf>
    <xf numFmtId="0" fontId="17" fillId="6" borderId="1" xfId="0" applyFont="1" applyFill="1" applyBorder="1" applyAlignment="1">
      <alignment horizontal="center"/>
    </xf>
    <xf numFmtId="0" fontId="17" fillId="0" borderId="6" xfId="0" applyFont="1" applyBorder="1"/>
    <xf numFmtId="10" fontId="17" fillId="6" borderId="9" xfId="0" applyNumberFormat="1" applyFont="1" applyFill="1" applyBorder="1" applyAlignment="1">
      <alignment horizontal="center" vertical="center"/>
    </xf>
    <xf numFmtId="0" fontId="17" fillId="0" borderId="5" xfId="0" applyFont="1" applyBorder="1"/>
    <xf numFmtId="0" fontId="17" fillId="0" borderId="1" xfId="0" applyFont="1" applyBorder="1" applyAlignment="1">
      <alignment horizontal="center"/>
    </xf>
    <xf numFmtId="0" fontId="17" fillId="0" borderId="20" xfId="0" applyFont="1" applyFill="1" applyBorder="1" applyAlignment="1">
      <alignment vertical="center"/>
    </xf>
    <xf numFmtId="0" fontId="17" fillId="0" borderId="21" xfId="0" applyFont="1" applyFill="1" applyBorder="1" applyAlignment="1">
      <alignment vertical="center"/>
    </xf>
    <xf numFmtId="10" fontId="17" fillId="0" borderId="42" xfId="0" applyNumberFormat="1" applyFont="1" applyFill="1" applyBorder="1" applyAlignment="1">
      <alignment vertical="center"/>
    </xf>
    <xf numFmtId="0" fontId="17" fillId="0" borderId="16" xfId="0" applyFont="1" applyFill="1" applyBorder="1" applyAlignment="1">
      <alignment horizontal="left" vertical="center"/>
    </xf>
    <xf numFmtId="0" fontId="17" fillId="0" borderId="17" xfId="0" applyFont="1" applyFill="1" applyBorder="1" applyAlignment="1">
      <alignment horizontal="left" vertical="center"/>
    </xf>
    <xf numFmtId="0" fontId="17" fillId="0" borderId="48" xfId="0" applyFont="1" applyFill="1" applyBorder="1" applyAlignment="1">
      <alignment vertical="center"/>
    </xf>
    <xf numFmtId="10" fontId="16" fillId="4" borderId="26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left" vertical="center"/>
    </xf>
    <xf numFmtId="0" fontId="16" fillId="4" borderId="22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28" xfId="0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38" xfId="0" applyBorder="1"/>
    <xf numFmtId="0" fontId="3" fillId="0" borderId="0" xfId="0" applyFont="1" applyFill="1"/>
    <xf numFmtId="0" fontId="0" fillId="0" borderId="0" xfId="0" applyAlignment="1">
      <alignment horizontal="center"/>
    </xf>
    <xf numFmtId="0" fontId="11" fillId="6" borderId="23" xfId="0" applyFont="1" applyFill="1" applyBorder="1"/>
    <xf numFmtId="0" fontId="11" fillId="6" borderId="23" xfId="0" applyFont="1" applyFill="1" applyBorder="1" applyAlignment="1"/>
    <xf numFmtId="0" fontId="11" fillId="6" borderId="26" xfId="0" applyFont="1" applyFill="1" applyBorder="1"/>
    <xf numFmtId="0" fontId="11" fillId="2" borderId="23" xfId="0" applyFont="1" applyFill="1" applyBorder="1"/>
    <xf numFmtId="0" fontId="11" fillId="2" borderId="23" xfId="0" applyFont="1" applyFill="1" applyBorder="1" applyAlignment="1"/>
    <xf numFmtId="0" fontId="11" fillId="2" borderId="26" xfId="0" applyFont="1" applyFill="1" applyBorder="1"/>
    <xf numFmtId="165" fontId="11" fillId="2" borderId="26" xfId="0" applyNumberFormat="1" applyFont="1" applyFill="1" applyBorder="1"/>
    <xf numFmtId="10" fontId="11" fillId="6" borderId="60" xfId="0" applyNumberFormat="1" applyFont="1" applyFill="1" applyBorder="1"/>
    <xf numFmtId="0" fontId="19" fillId="6" borderId="23" xfId="0" applyFont="1" applyFill="1" applyBorder="1"/>
    <xf numFmtId="0" fontId="22" fillId="3" borderId="19" xfId="0" applyFont="1" applyFill="1" applyBorder="1" applyAlignment="1">
      <alignment horizontal="center"/>
    </xf>
    <xf numFmtId="0" fontId="22" fillId="3" borderId="28" xfId="0" applyFont="1" applyFill="1" applyBorder="1" applyAlignment="1">
      <alignment horizontal="center"/>
    </xf>
    <xf numFmtId="0" fontId="22" fillId="3" borderId="7" xfId="0" applyFont="1" applyFill="1" applyBorder="1" applyAlignment="1">
      <alignment horizontal="center"/>
    </xf>
    <xf numFmtId="0" fontId="22" fillId="3" borderId="9" xfId="0" applyFont="1" applyFill="1" applyBorder="1" applyAlignment="1">
      <alignment horizontal="center"/>
    </xf>
    <xf numFmtId="166" fontId="24" fillId="3" borderId="2" xfId="1" applyNumberFormat="1" applyFont="1" applyFill="1" applyBorder="1"/>
    <xf numFmtId="165" fontId="20" fillId="0" borderId="4" xfId="1" applyFont="1" applyBorder="1"/>
    <xf numFmtId="165" fontId="20" fillId="0" borderId="4" xfId="1" applyFont="1" applyFill="1" applyBorder="1"/>
    <xf numFmtId="165" fontId="25" fillId="3" borderId="2" xfId="1" applyFont="1" applyFill="1" applyBorder="1"/>
    <xf numFmtId="0" fontId="24" fillId="3" borderId="35" xfId="0" applyFont="1" applyFill="1" applyBorder="1" applyAlignment="1"/>
    <xf numFmtId="0" fontId="24" fillId="3" borderId="37" xfId="0" applyFont="1" applyFill="1" applyBorder="1" applyAlignment="1"/>
    <xf numFmtId="166" fontId="24" fillId="3" borderId="59" xfId="1" applyNumberFormat="1" applyFont="1" applyFill="1" applyBorder="1"/>
    <xf numFmtId="165" fontId="20" fillId="0" borderId="6" xfId="1" applyFont="1" applyBorder="1"/>
    <xf numFmtId="165" fontId="20" fillId="0" borderId="6" xfId="1" applyFont="1" applyFill="1" applyBorder="1"/>
    <xf numFmtId="165" fontId="20" fillId="0" borderId="9" xfId="1" applyFont="1" applyBorder="1"/>
    <xf numFmtId="0" fontId="0" fillId="7" borderId="29" xfId="0" applyFill="1" applyBorder="1"/>
    <xf numFmtId="0" fontId="0" fillId="7" borderId="0" xfId="0" applyFill="1" applyBorder="1"/>
    <xf numFmtId="2" fontId="28" fillId="3" borderId="2" xfId="0" applyNumberFormat="1" applyFont="1" applyFill="1" applyBorder="1"/>
    <xf numFmtId="166" fontId="20" fillId="3" borderId="4" xfId="1" applyNumberFormat="1" applyFont="1" applyFill="1" applyBorder="1"/>
    <xf numFmtId="2" fontId="28" fillId="3" borderId="7" xfId="0" applyNumberFormat="1" applyFont="1" applyFill="1" applyBorder="1"/>
    <xf numFmtId="166" fontId="21" fillId="3" borderId="9" xfId="1" applyNumberFormat="1" applyFont="1" applyFill="1" applyBorder="1"/>
    <xf numFmtId="2" fontId="27" fillId="3" borderId="7" xfId="0" applyNumberFormat="1" applyFont="1" applyFill="1" applyBorder="1"/>
    <xf numFmtId="166" fontId="27" fillId="3" borderId="7" xfId="1" applyNumberFormat="1" applyFont="1" applyFill="1" applyBorder="1"/>
    <xf numFmtId="0" fontId="31" fillId="0" borderId="0" xfId="0" applyFont="1"/>
    <xf numFmtId="0" fontId="31" fillId="0" borderId="0" xfId="0" applyFont="1" applyBorder="1"/>
    <xf numFmtId="0" fontId="0" fillId="0" borderId="32" xfId="0" applyBorder="1"/>
    <xf numFmtId="0" fontId="31" fillId="0" borderId="32" xfId="0" applyFont="1" applyBorder="1"/>
    <xf numFmtId="10" fontId="31" fillId="0" borderId="32" xfId="2" applyNumberFormat="1" applyFont="1" applyBorder="1" applyAlignment="1">
      <alignment horizontal="left"/>
    </xf>
    <xf numFmtId="168" fontId="31" fillId="0" borderId="32" xfId="0" applyNumberFormat="1" applyFont="1" applyBorder="1"/>
    <xf numFmtId="0" fontId="31" fillId="2" borderId="0" xfId="0" applyFont="1" applyFill="1"/>
    <xf numFmtId="0" fontId="31" fillId="2" borderId="0" xfId="0" applyFont="1" applyFill="1" applyBorder="1"/>
    <xf numFmtId="0" fontId="31" fillId="0" borderId="0" xfId="0" applyFont="1" applyBorder="1" applyAlignment="1">
      <alignment horizontal="left"/>
    </xf>
    <xf numFmtId="0" fontId="31" fillId="2" borderId="17" xfId="0" applyFont="1" applyFill="1" applyBorder="1" applyAlignment="1">
      <alignment horizontal="center"/>
    </xf>
    <xf numFmtId="0" fontId="31" fillId="0" borderId="32" xfId="0" applyFont="1" applyBorder="1" applyAlignment="1"/>
    <xf numFmtId="0" fontId="31" fillId="0" borderId="0" xfId="0" applyFont="1" applyBorder="1" applyAlignment="1"/>
    <xf numFmtId="0" fontId="0" fillId="0" borderId="0" xfId="0" applyBorder="1" applyAlignment="1"/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/>
    <xf numFmtId="0" fontId="31" fillId="0" borderId="46" xfId="0" applyFont="1" applyBorder="1" applyAlignment="1">
      <alignment horizontal="center"/>
    </xf>
    <xf numFmtId="10" fontId="31" fillId="0" borderId="0" xfId="2" applyNumberFormat="1" applyFont="1" applyBorder="1" applyAlignment="1">
      <alignment horizontal="left"/>
    </xf>
    <xf numFmtId="168" fontId="31" fillId="0" borderId="0" xfId="0" applyNumberFormat="1" applyFont="1" applyBorder="1"/>
    <xf numFmtId="166" fontId="31" fillId="2" borderId="19" xfId="1" applyNumberFormat="1" applyFont="1" applyFill="1" applyBorder="1" applyAlignment="1">
      <alignment horizontal="center"/>
    </xf>
    <xf numFmtId="165" fontId="31" fillId="0" borderId="1" xfId="0" applyNumberFormat="1" applyFont="1" applyBorder="1" applyAlignment="1">
      <alignment horizontal="left"/>
    </xf>
    <xf numFmtId="166" fontId="31" fillId="0" borderId="1" xfId="0" applyNumberFormat="1" applyFont="1" applyBorder="1" applyAlignment="1">
      <alignment horizontal="center"/>
    </xf>
    <xf numFmtId="0" fontId="31" fillId="2" borderId="31" xfId="0" applyFont="1" applyFill="1" applyBorder="1"/>
    <xf numFmtId="166" fontId="31" fillId="2" borderId="31" xfId="1" applyNumberFormat="1" applyFont="1" applyFill="1" applyBorder="1" applyAlignment="1">
      <alignment horizontal="center"/>
    </xf>
    <xf numFmtId="0" fontId="31" fillId="0" borderId="47" xfId="0" applyFont="1" applyBorder="1" applyAlignment="1">
      <alignment horizontal="center"/>
    </xf>
    <xf numFmtId="0" fontId="31" fillId="0" borderId="17" xfId="0" applyFont="1" applyBorder="1" applyAlignment="1">
      <alignment horizontal="left"/>
    </xf>
    <xf numFmtId="166" fontId="31" fillId="0" borderId="13" xfId="0" applyNumberFormat="1" applyFont="1" applyBorder="1" applyAlignment="1">
      <alignment horizontal="center"/>
    </xf>
    <xf numFmtId="169" fontId="31" fillId="0" borderId="32" xfId="2" applyNumberFormat="1" applyFont="1" applyBorder="1" applyAlignment="1">
      <alignment horizontal="left"/>
    </xf>
    <xf numFmtId="0" fontId="23" fillId="3" borderId="45" xfId="0" applyFont="1" applyFill="1" applyBorder="1" applyAlignment="1">
      <alignment horizontal="center" vertical="center"/>
    </xf>
    <xf numFmtId="0" fontId="23" fillId="3" borderId="46" xfId="0" applyFont="1" applyFill="1" applyBorder="1" applyAlignment="1">
      <alignment horizontal="center" vertical="center"/>
    </xf>
    <xf numFmtId="10" fontId="24" fillId="3" borderId="54" xfId="2" applyNumberFormat="1" applyFont="1" applyFill="1" applyBorder="1"/>
    <xf numFmtId="10" fontId="24" fillId="3" borderId="6" xfId="2" applyNumberFormat="1" applyFont="1" applyFill="1" applyBorder="1"/>
    <xf numFmtId="170" fontId="20" fillId="8" borderId="2" xfId="1" applyNumberFormat="1" applyFont="1" applyFill="1" applyBorder="1"/>
    <xf numFmtId="170" fontId="20" fillId="8" borderId="5" xfId="1" applyNumberFormat="1" applyFont="1" applyFill="1" applyBorder="1"/>
    <xf numFmtId="170" fontId="27" fillId="8" borderId="7" xfId="1" applyNumberFormat="1" applyFont="1" applyFill="1" applyBorder="1"/>
    <xf numFmtId="170" fontId="20" fillId="8" borderId="7" xfId="1" applyNumberFormat="1" applyFont="1" applyFill="1" applyBorder="1"/>
    <xf numFmtId="165" fontId="30" fillId="3" borderId="7" xfId="1" applyFont="1" applyFill="1" applyBorder="1"/>
    <xf numFmtId="0" fontId="20" fillId="7" borderId="20" xfId="0" applyFont="1" applyFill="1" applyBorder="1"/>
    <xf numFmtId="0" fontId="20" fillId="7" borderId="21" xfId="0" applyFont="1" applyFill="1" applyBorder="1"/>
    <xf numFmtId="0" fontId="21" fillId="7" borderId="21" xfId="0" applyFont="1" applyFill="1" applyBorder="1" applyAlignment="1">
      <alignment horizontal="center"/>
    </xf>
    <xf numFmtId="0" fontId="20" fillId="7" borderId="42" xfId="0" applyFont="1" applyFill="1" applyBorder="1"/>
    <xf numFmtId="165" fontId="26" fillId="3" borderId="4" xfId="1" applyFont="1" applyFill="1" applyBorder="1"/>
    <xf numFmtId="0" fontId="0" fillId="7" borderId="28" xfId="0" applyFill="1" applyBorder="1"/>
    <xf numFmtId="2" fontId="29" fillId="3" borderId="4" xfId="0" applyNumberFormat="1" applyFont="1" applyFill="1" applyBorder="1"/>
    <xf numFmtId="0" fontId="20" fillId="3" borderId="9" xfId="0" applyFont="1" applyFill="1" applyBorder="1"/>
    <xf numFmtId="0" fontId="13" fillId="0" borderId="38" xfId="0" applyFont="1" applyBorder="1" applyAlignment="1"/>
    <xf numFmtId="0" fontId="33" fillId="0" borderId="0" xfId="0" applyFont="1" applyBorder="1" applyAlignment="1"/>
    <xf numFmtId="0" fontId="0" fillId="0" borderId="0" xfId="0" applyBorder="1" applyAlignment="1">
      <alignment horizontal="center"/>
    </xf>
    <xf numFmtId="0" fontId="31" fillId="0" borderId="0" xfId="0" applyFont="1" applyBorder="1" applyAlignment="1">
      <alignment horizontal="right"/>
    </xf>
    <xf numFmtId="0" fontId="11" fillId="0" borderId="0" xfId="0" applyFont="1"/>
    <xf numFmtId="0" fontId="32" fillId="4" borderId="17" xfId="0" applyFont="1" applyFill="1" applyBorder="1" applyAlignment="1">
      <alignment horizontal="center"/>
    </xf>
    <xf numFmtId="164" fontId="32" fillId="4" borderId="19" xfId="3" applyFont="1" applyFill="1" applyBorder="1" applyAlignment="1">
      <alignment horizontal="center"/>
    </xf>
    <xf numFmtId="9" fontId="32" fillId="4" borderId="31" xfId="2" applyFont="1" applyFill="1" applyBorder="1" applyAlignment="1">
      <alignment horizontal="center"/>
    </xf>
    <xf numFmtId="0" fontId="0" fillId="2" borderId="60" xfId="0" applyFill="1" applyBorder="1"/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23" xfId="0" applyFont="1" applyBorder="1" applyAlignment="1"/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1" fillId="6" borderId="23" xfId="0" applyFont="1" applyFill="1" applyBorder="1" applyAlignment="1">
      <alignment horizontal="left"/>
    </xf>
    <xf numFmtId="0" fontId="11" fillId="2" borderId="23" xfId="0" applyFont="1" applyFill="1" applyBorder="1" applyAlignment="1">
      <alignment horizontal="left"/>
    </xf>
    <xf numFmtId="0" fontId="19" fillId="6" borderId="23" xfId="0" applyFont="1" applyFill="1" applyBorder="1" applyAlignment="1">
      <alignment horizontal="left"/>
    </xf>
    <xf numFmtId="0" fontId="8" fillId="2" borderId="21" xfId="0" applyFont="1" applyFill="1" applyBorder="1" applyAlignment="1">
      <alignment horizontal="left" vertical="center" wrapText="1"/>
    </xf>
    <xf numFmtId="9" fontId="16" fillId="0" borderId="10" xfId="2" applyFont="1" applyBorder="1" applyAlignment="1">
      <alignment horizontal="center"/>
    </xf>
    <xf numFmtId="9" fontId="16" fillId="0" borderId="11" xfId="2" applyFont="1" applyBorder="1" applyAlignment="1">
      <alignment horizontal="center"/>
    </xf>
    <xf numFmtId="9" fontId="16" fillId="0" borderId="12" xfId="2" applyFont="1" applyBorder="1" applyAlignment="1">
      <alignment horizontal="center"/>
    </xf>
    <xf numFmtId="10" fontId="17" fillId="0" borderId="2" xfId="2" applyNumberFormat="1" applyFont="1" applyBorder="1" applyAlignment="1">
      <alignment horizontal="right"/>
    </xf>
    <xf numFmtId="10" fontId="17" fillId="0" borderId="3" xfId="2" applyNumberFormat="1" applyFont="1" applyBorder="1" applyAlignment="1">
      <alignment horizontal="right"/>
    </xf>
    <xf numFmtId="10" fontId="17" fillId="0" borderId="4" xfId="2" applyNumberFormat="1" applyFont="1" applyBorder="1" applyAlignment="1">
      <alignment horizontal="right"/>
    </xf>
    <xf numFmtId="0" fontId="17" fillId="0" borderId="7" xfId="0" applyFont="1" applyBorder="1"/>
    <xf numFmtId="0" fontId="17" fillId="0" borderId="8" xfId="0" applyFont="1" applyBorder="1" applyAlignment="1">
      <alignment horizontal="center"/>
    </xf>
    <xf numFmtId="0" fontId="17" fillId="0" borderId="9" xfId="0" applyFont="1" applyBorder="1"/>
    <xf numFmtId="10" fontId="17" fillId="0" borderId="19" xfId="2" applyNumberFormat="1" applyFont="1" applyBorder="1" applyAlignment="1">
      <alignment horizontal="center" vertical="center"/>
    </xf>
    <xf numFmtId="10" fontId="17" fillId="0" borderId="40" xfId="2" applyNumberFormat="1" applyFont="1" applyBorder="1" applyAlignment="1">
      <alignment horizontal="center" vertical="center"/>
    </xf>
    <xf numFmtId="10" fontId="17" fillId="0" borderId="41" xfId="2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6" fillId="2" borderId="21" xfId="0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0" borderId="0" xfId="0" applyFont="1" applyFill="1" applyAlignment="1"/>
    <xf numFmtId="0" fontId="3" fillId="0" borderId="0" xfId="0" applyFont="1" applyAlignment="1"/>
    <xf numFmtId="0" fontId="10" fillId="0" borderId="1" xfId="0" applyFont="1" applyBorder="1" applyAlignment="1">
      <alignment horizontal="center" wrapText="1"/>
    </xf>
    <xf numFmtId="0" fontId="6" fillId="2" borderId="21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 wrapText="1"/>
    </xf>
    <xf numFmtId="0" fontId="10" fillId="0" borderId="32" xfId="0" applyFont="1" applyBorder="1" applyAlignment="1">
      <alignment horizontal="center" wrapText="1"/>
    </xf>
    <xf numFmtId="0" fontId="10" fillId="0" borderId="35" xfId="0" applyFont="1" applyBorder="1" applyAlignment="1">
      <alignment horizontal="center" wrapText="1"/>
    </xf>
    <xf numFmtId="0" fontId="10" fillId="0" borderId="35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0" fillId="2" borderId="27" xfId="0" applyFont="1" applyFill="1" applyBorder="1" applyAlignment="1">
      <alignment horizontal="left" wrapText="1"/>
    </xf>
    <xf numFmtId="0" fontId="11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164" fontId="0" fillId="0" borderId="0" xfId="3" applyFont="1" applyBorder="1"/>
    <xf numFmtId="165" fontId="5" fillId="0" borderId="15" xfId="1" applyFont="1" applyBorder="1" applyAlignment="1">
      <alignment vertical="center" wrapText="1"/>
    </xf>
    <xf numFmtId="0" fontId="6" fillId="0" borderId="32" xfId="0" applyFont="1" applyBorder="1" applyAlignment="1">
      <alignment horizontal="left" wrapText="1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5" fillId="0" borderId="3" xfId="1" applyFont="1" applyBorder="1" applyAlignment="1">
      <alignment vertical="center" wrapText="1"/>
    </xf>
    <xf numFmtId="0" fontId="35" fillId="0" borderId="18" xfId="0" applyFont="1" applyBorder="1" applyAlignment="1">
      <alignment horizontal="center" vertical="center" wrapText="1"/>
    </xf>
    <xf numFmtId="165" fontId="2" fillId="0" borderId="15" xfId="1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1" fillId="6" borderId="23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5" fillId="0" borderId="1" xfId="1" applyFont="1" applyBorder="1" applyAlignment="1">
      <alignment vertical="center" wrapText="1"/>
    </xf>
    <xf numFmtId="0" fontId="35" fillId="0" borderId="5" xfId="0" applyFont="1" applyBorder="1" applyAlignment="1">
      <alignment horizontal="center" vertical="center" wrapText="1"/>
    </xf>
    <xf numFmtId="165" fontId="2" fillId="0" borderId="1" xfId="1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32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/>
    </xf>
    <xf numFmtId="165" fontId="5" fillId="0" borderId="50" xfId="1" applyFont="1" applyBorder="1" applyAlignment="1">
      <alignment vertical="center" wrapText="1"/>
    </xf>
    <xf numFmtId="165" fontId="5" fillId="0" borderId="49" xfId="1" applyFont="1" applyBorder="1" applyAlignment="1">
      <alignment vertical="center" wrapText="1"/>
    </xf>
    <xf numFmtId="165" fontId="5" fillId="0" borderId="49" xfId="1" applyFont="1" applyBorder="1" applyAlignment="1">
      <alignment horizontal="center" vertical="center" wrapText="1"/>
    </xf>
    <xf numFmtId="165" fontId="4" fillId="2" borderId="71" xfId="1" applyFont="1" applyFill="1" applyBorder="1" applyAlignment="1">
      <alignment horizontal="right" wrapText="1"/>
    </xf>
    <xf numFmtId="164" fontId="11" fillId="6" borderId="23" xfId="3" applyFont="1" applyFill="1" applyBorder="1"/>
    <xf numFmtId="0" fontId="0" fillId="0" borderId="1" xfId="0" applyBorder="1" applyAlignment="1">
      <alignment vertical="center"/>
    </xf>
    <xf numFmtId="165" fontId="0" fillId="0" borderId="1" xfId="1" applyFont="1" applyBorder="1" applyAlignment="1">
      <alignment vertical="center"/>
    </xf>
    <xf numFmtId="0" fontId="12" fillId="3" borderId="21" xfId="0" applyFont="1" applyFill="1" applyBorder="1" applyAlignment="1">
      <alignment vertical="center" wrapText="1"/>
    </xf>
    <xf numFmtId="0" fontId="36" fillId="3" borderId="60" xfId="0" applyFont="1" applyFill="1" applyBorder="1" applyAlignment="1">
      <alignment horizontal="center" vertical="center" wrapText="1"/>
    </xf>
    <xf numFmtId="0" fontId="36" fillId="3" borderId="58" xfId="0" applyFont="1" applyFill="1" applyBorder="1" applyAlignment="1">
      <alignment horizontal="center" vertical="center" wrapText="1"/>
    </xf>
    <xf numFmtId="165" fontId="36" fillId="3" borderId="24" xfId="1" applyFont="1" applyFill="1" applyBorder="1" applyAlignment="1">
      <alignment horizontal="center" vertical="center" wrapText="1"/>
    </xf>
    <xf numFmtId="0" fontId="36" fillId="3" borderId="24" xfId="0" applyFont="1" applyFill="1" applyBorder="1" applyAlignment="1">
      <alignment horizontal="center" vertical="center" wrapText="1"/>
    </xf>
    <xf numFmtId="0" fontId="36" fillId="3" borderId="57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0" fillId="0" borderId="15" xfId="0" applyBorder="1"/>
    <xf numFmtId="0" fontId="0" fillId="2" borderId="13" xfId="0" applyFill="1" applyBorder="1"/>
    <xf numFmtId="0" fontId="14" fillId="0" borderId="60" xfId="0" applyFont="1" applyBorder="1" applyAlignment="1">
      <alignment horizontal="center"/>
    </xf>
    <xf numFmtId="170" fontId="20" fillId="8" borderId="10" xfId="1" applyNumberFormat="1" applyFont="1" applyFill="1" applyBorder="1"/>
    <xf numFmtId="165" fontId="20" fillId="0" borderId="12" xfId="1" applyFont="1" applyFill="1" applyBorder="1"/>
    <xf numFmtId="170" fontId="20" fillId="8" borderId="39" xfId="1" applyNumberFormat="1" applyFont="1" applyFill="1" applyBorder="1"/>
    <xf numFmtId="170" fontId="27" fillId="8" borderId="64" xfId="1" applyNumberFormat="1" applyFont="1" applyFill="1" applyBorder="1"/>
    <xf numFmtId="170" fontId="20" fillId="8" borderId="62" xfId="1" applyNumberFormat="1" applyFont="1" applyFill="1" applyBorder="1"/>
    <xf numFmtId="170" fontId="20" fillId="8" borderId="34" xfId="1" applyNumberFormat="1" applyFont="1" applyFill="1" applyBorder="1"/>
    <xf numFmtId="166" fontId="24" fillId="3" borderId="5" xfId="1" applyNumberFormat="1" applyFont="1" applyFill="1" applyBorder="1"/>
    <xf numFmtId="166" fontId="26" fillId="3" borderId="7" xfId="1" applyNumberFormat="1" applyFont="1" applyFill="1" applyBorder="1"/>
    <xf numFmtId="0" fontId="24" fillId="3" borderId="61" xfId="0" applyFont="1" applyFill="1" applyBorder="1" applyAlignment="1"/>
    <xf numFmtId="0" fontId="24" fillId="3" borderId="56" xfId="0" applyFont="1" applyFill="1" applyBorder="1" applyAlignment="1"/>
    <xf numFmtId="0" fontId="23" fillId="3" borderId="47" xfId="0" applyFont="1" applyFill="1" applyBorder="1" applyAlignment="1">
      <alignment horizontal="center" vertical="center"/>
    </xf>
    <xf numFmtId="0" fontId="24" fillId="3" borderId="36" xfId="0" applyFont="1" applyFill="1" applyBorder="1" applyAlignment="1"/>
    <xf numFmtId="0" fontId="24" fillId="3" borderId="52" xfId="0" applyFont="1" applyFill="1" applyBorder="1" applyAlignment="1"/>
    <xf numFmtId="0" fontId="23" fillId="3" borderId="68" xfId="0" applyFont="1" applyFill="1" applyBorder="1" applyAlignment="1">
      <alignment horizontal="center" vertical="center"/>
    </xf>
    <xf numFmtId="0" fontId="24" fillId="3" borderId="38" xfId="0" applyFont="1" applyFill="1" applyBorder="1" applyAlignment="1"/>
    <xf numFmtId="0" fontId="24" fillId="3" borderId="51" xfId="0" applyFont="1" applyFill="1" applyBorder="1" applyAlignment="1"/>
    <xf numFmtId="166" fontId="24" fillId="3" borderId="10" xfId="1" applyNumberFormat="1" applyFont="1" applyFill="1" applyBorder="1"/>
    <xf numFmtId="0" fontId="31" fillId="0" borderId="69" xfId="0" applyFont="1" applyBorder="1" applyAlignment="1">
      <alignment horizontal="center"/>
    </xf>
    <xf numFmtId="165" fontId="31" fillId="0" borderId="13" xfId="0" applyNumberFormat="1" applyFont="1" applyBorder="1" applyAlignment="1">
      <alignment horizontal="left"/>
    </xf>
    <xf numFmtId="0" fontId="31" fillId="0" borderId="33" xfId="0" applyFont="1" applyBorder="1" applyAlignment="1"/>
    <xf numFmtId="0" fontId="31" fillId="0" borderId="67" xfId="0" applyFont="1" applyBorder="1" applyAlignment="1"/>
    <xf numFmtId="166" fontId="31" fillId="0" borderId="17" xfId="1" applyNumberFormat="1" applyFont="1" applyBorder="1" applyAlignment="1">
      <alignment horizontal="center"/>
    </xf>
    <xf numFmtId="171" fontId="31" fillId="0" borderId="14" xfId="2" applyNumberFormat="1" applyFont="1" applyBorder="1" applyAlignment="1">
      <alignment horizontal="center"/>
    </xf>
    <xf numFmtId="171" fontId="31" fillId="0" borderId="6" xfId="2" applyNumberFormat="1" applyFont="1" applyBorder="1" applyAlignment="1">
      <alignment horizontal="center"/>
    </xf>
    <xf numFmtId="171" fontId="31" fillId="0" borderId="48" xfId="2" applyNumberFormat="1" applyFont="1" applyBorder="1" applyAlignment="1">
      <alignment horizontal="center"/>
    </xf>
    <xf numFmtId="0" fontId="37" fillId="0" borderId="22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6" fillId="0" borderId="35" xfId="0" applyFont="1" applyBorder="1" applyAlignment="1">
      <alignment horizontal="center" wrapText="1"/>
    </xf>
    <xf numFmtId="0" fontId="6" fillId="0" borderId="37" xfId="0" applyFont="1" applyBorder="1" applyAlignment="1">
      <alignment horizontal="center" wrapText="1"/>
    </xf>
    <xf numFmtId="0" fontId="38" fillId="3" borderId="22" xfId="0" applyFont="1" applyFill="1" applyBorder="1" applyAlignment="1">
      <alignment horizontal="center" vertical="center" wrapText="1"/>
    </xf>
    <xf numFmtId="0" fontId="38" fillId="3" borderId="23" xfId="0" applyFont="1" applyFill="1" applyBorder="1" applyAlignment="1">
      <alignment horizontal="center" vertical="center" wrapText="1"/>
    </xf>
    <xf numFmtId="0" fontId="38" fillId="3" borderId="26" xfId="0" applyFont="1" applyFill="1" applyBorder="1" applyAlignment="1">
      <alignment horizontal="center" vertical="center" wrapText="1"/>
    </xf>
    <xf numFmtId="0" fontId="36" fillId="3" borderId="22" xfId="0" applyFont="1" applyFill="1" applyBorder="1" applyAlignment="1">
      <alignment horizontal="center" vertical="center" wrapText="1"/>
    </xf>
    <xf numFmtId="0" fontId="36" fillId="3" borderId="26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19" fillId="6" borderId="23" xfId="3" applyFont="1" applyFill="1" applyBorder="1" applyAlignment="1">
      <alignment horizontal="center"/>
    </xf>
    <xf numFmtId="164" fontId="19" fillId="6" borderId="26" xfId="3" applyFont="1" applyFill="1" applyBorder="1" applyAlignment="1">
      <alignment horizontal="center"/>
    </xf>
    <xf numFmtId="0" fontId="10" fillId="0" borderId="35" xfId="0" applyFont="1" applyBorder="1" applyAlignment="1">
      <alignment horizontal="left" wrapText="1"/>
    </xf>
    <xf numFmtId="0" fontId="10" fillId="0" borderId="37" xfId="0" applyFont="1" applyBorder="1" applyAlignment="1">
      <alignment horizontal="left" wrapText="1"/>
    </xf>
    <xf numFmtId="0" fontId="6" fillId="0" borderId="61" xfId="0" applyFont="1" applyBorder="1" applyAlignment="1">
      <alignment horizontal="center" wrapText="1"/>
    </xf>
    <xf numFmtId="0" fontId="6" fillId="0" borderId="56" xfId="0" applyFont="1" applyBorder="1" applyAlignment="1">
      <alignment horizontal="center" wrapText="1"/>
    </xf>
    <xf numFmtId="0" fontId="10" fillId="0" borderId="35" xfId="0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42" xfId="0" applyFont="1" applyBorder="1" applyAlignment="1">
      <alignment horizontal="center" vertical="center"/>
    </xf>
    <xf numFmtId="0" fontId="32" fillId="0" borderId="48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48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31" fillId="0" borderId="33" xfId="0" applyFont="1" applyBorder="1" applyAlignment="1"/>
    <xf numFmtId="0" fontId="31" fillId="0" borderId="67" xfId="0" applyFont="1" applyBorder="1" applyAlignment="1"/>
    <xf numFmtId="0" fontId="31" fillId="2" borderId="16" xfId="0" applyFont="1" applyFill="1" applyBorder="1" applyAlignment="1">
      <alignment horizontal="center"/>
    </xf>
    <xf numFmtId="0" fontId="31" fillId="2" borderId="48" xfId="0" applyFont="1" applyFill="1" applyBorder="1" applyAlignment="1">
      <alignment horizontal="center"/>
    </xf>
    <xf numFmtId="0" fontId="32" fillId="4" borderId="19" xfId="0" applyFont="1" applyFill="1" applyBorder="1" applyAlignment="1">
      <alignment horizontal="center"/>
    </xf>
    <xf numFmtId="0" fontId="32" fillId="4" borderId="40" xfId="0" applyFont="1" applyFill="1" applyBorder="1" applyAlignment="1">
      <alignment horizontal="center"/>
    </xf>
    <xf numFmtId="0" fontId="32" fillId="4" borderId="66" xfId="0" applyFont="1" applyFill="1" applyBorder="1" applyAlignment="1">
      <alignment horizontal="center"/>
    </xf>
    <xf numFmtId="0" fontId="31" fillId="0" borderId="63" xfId="0" applyFont="1" applyBorder="1" applyAlignment="1">
      <alignment horizontal="left"/>
    </xf>
    <xf numFmtId="0" fontId="31" fillId="0" borderId="36" xfId="0" applyFont="1" applyBorder="1" applyAlignment="1">
      <alignment horizontal="left"/>
    </xf>
    <xf numFmtId="0" fontId="31" fillId="0" borderId="34" xfId="0" applyFont="1" applyBorder="1" applyAlignment="1"/>
    <xf numFmtId="0" fontId="31" fillId="0" borderId="49" xfId="0" applyFont="1" applyBorder="1" applyAlignment="1"/>
    <xf numFmtId="0" fontId="31" fillId="0" borderId="34" xfId="0" applyFont="1" applyBorder="1" applyAlignment="1">
      <alignment horizontal="left"/>
    </xf>
    <xf numFmtId="0" fontId="31" fillId="0" borderId="49" xfId="0" applyFont="1" applyBorder="1" applyAlignment="1">
      <alignment horizontal="left"/>
    </xf>
    <xf numFmtId="0" fontId="31" fillId="0" borderId="70" xfId="0" applyFont="1" applyBorder="1" applyAlignment="1"/>
    <xf numFmtId="0" fontId="31" fillId="0" borderId="35" xfId="0" applyFont="1" applyBorder="1" applyAlignment="1"/>
    <xf numFmtId="0" fontId="25" fillId="3" borderId="55" xfId="0" applyFont="1" applyFill="1" applyBorder="1" applyAlignment="1">
      <alignment horizontal="center"/>
    </xf>
    <xf numFmtId="0" fontId="25" fillId="3" borderId="61" xfId="0" applyFont="1" applyFill="1" applyBorder="1" applyAlignment="1">
      <alignment horizontal="center"/>
    </xf>
    <xf numFmtId="166" fontId="24" fillId="3" borderId="53" xfId="1" applyNumberFormat="1" applyFont="1" applyFill="1" applyBorder="1" applyAlignment="1">
      <alignment horizontal="center" vertical="center"/>
    </xf>
    <xf numFmtId="166" fontId="24" fillId="3" borderId="19" xfId="1" applyNumberFormat="1" applyFont="1" applyFill="1" applyBorder="1" applyAlignment="1">
      <alignment horizontal="center" vertical="center"/>
    </xf>
    <xf numFmtId="167" fontId="24" fillId="3" borderId="54" xfId="0" applyNumberFormat="1" applyFont="1" applyFill="1" applyBorder="1" applyAlignment="1">
      <alignment horizontal="center" vertical="center"/>
    </xf>
    <xf numFmtId="167" fontId="24" fillId="3" borderId="41" xfId="0" applyNumberFormat="1" applyFont="1" applyFill="1" applyBorder="1" applyAlignment="1">
      <alignment horizontal="center" vertical="center"/>
    </xf>
    <xf numFmtId="0" fontId="25" fillId="3" borderId="63" xfId="0" applyFont="1" applyFill="1" applyBorder="1" applyAlignment="1">
      <alignment horizontal="center"/>
    </xf>
    <xf numFmtId="0" fontId="25" fillId="3" borderId="36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0" fillId="7" borderId="21" xfId="0" applyFont="1" applyFill="1" applyBorder="1" applyAlignment="1">
      <alignment horizontal="center"/>
    </xf>
    <xf numFmtId="0" fontId="22" fillId="3" borderId="30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31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22" fillId="3" borderId="42" xfId="0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22" fillId="3" borderId="28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horizontal="center" vertical="center"/>
    </xf>
    <xf numFmtId="0" fontId="22" fillId="3" borderId="17" xfId="0" applyFont="1" applyFill="1" applyBorder="1" applyAlignment="1">
      <alignment horizontal="center" vertical="center"/>
    </xf>
    <xf numFmtId="0" fontId="22" fillId="3" borderId="48" xfId="0" applyFont="1" applyFill="1" applyBorder="1" applyAlignment="1">
      <alignment horizontal="center" vertical="center"/>
    </xf>
    <xf numFmtId="0" fontId="22" fillId="3" borderId="53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43" xfId="0" applyFont="1" applyFill="1" applyBorder="1" applyAlignment="1">
      <alignment horizontal="center" vertical="center"/>
    </xf>
    <xf numFmtId="0" fontId="22" fillId="3" borderId="44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5" fillId="5" borderId="20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/>
    </xf>
    <xf numFmtId="9" fontId="16" fillId="0" borderId="2" xfId="2" applyFont="1" applyBorder="1" applyAlignment="1">
      <alignment horizontal="center"/>
    </xf>
    <xf numFmtId="9" fontId="16" fillId="0" borderId="3" xfId="2" applyFont="1" applyBorder="1" applyAlignment="1">
      <alignment horizontal="center"/>
    </xf>
    <xf numFmtId="9" fontId="16" fillId="0" borderId="4" xfId="2" applyFont="1" applyBorder="1" applyAlignment="1">
      <alignment horizontal="center"/>
    </xf>
  </cellXfs>
  <cellStyles count="4">
    <cellStyle name="Moeda" xfId="3" builtinId="4"/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2" defaultPivotStyle="PivotStyleLight16"/>
  <colors>
    <mruColors>
      <color rgb="FFFCFE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iente/Edemir%20Postai/Crongrama%20%20-%20Boletim%20de%20medi&#231;&#227;o%20edenir%20-%202003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. p m²"/>
      <sheetName val="ORÇ.GER"/>
      <sheetName val="resumo"/>
      <sheetName val="CRO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32"/>
  <sheetViews>
    <sheetView tabSelected="1" view="pageBreakPreview" topLeftCell="B7" zoomScale="75" zoomScaleSheetLayoutView="75" workbookViewId="0">
      <selection activeCell="F11" sqref="F11:H11"/>
    </sheetView>
  </sheetViews>
  <sheetFormatPr defaultRowHeight="15.75"/>
  <cols>
    <col min="1" max="1" width="18.5703125" customWidth="1"/>
    <col min="2" max="2" width="1.85546875" customWidth="1"/>
    <col min="3" max="3" width="7.140625" style="155" customWidth="1"/>
    <col min="4" max="4" width="12.7109375" style="178" customWidth="1"/>
    <col min="5" max="5" width="13.140625" style="206" customWidth="1"/>
    <col min="6" max="6" width="2.28515625" style="1" customWidth="1"/>
    <col min="7" max="7" width="2.5703125" style="185" customWidth="1"/>
    <col min="8" max="8" width="129" style="1" customWidth="1"/>
    <col min="9" max="9" width="8.5703125" customWidth="1"/>
    <col min="10" max="10" width="15.140625" customWidth="1"/>
    <col min="11" max="11" width="17" customWidth="1"/>
    <col min="12" max="12" width="17.28515625" customWidth="1"/>
    <col min="13" max="13" width="7.42578125" customWidth="1"/>
  </cols>
  <sheetData>
    <row r="1" spans="2:13" s="21" customFormat="1" ht="37.5" customHeight="1" thickBot="1">
      <c r="B1" s="263" t="s">
        <v>8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5"/>
    </row>
    <row r="2" spans="2:13" ht="17.100000000000001" customHeight="1" thickBot="1">
      <c r="B2" s="22"/>
      <c r="C2" s="266" t="s">
        <v>96</v>
      </c>
      <c r="D2" s="266"/>
      <c r="E2" s="266"/>
      <c r="F2" s="266"/>
      <c r="G2" s="266"/>
      <c r="H2" s="266"/>
      <c r="I2" s="266"/>
      <c r="J2" s="266"/>
      <c r="K2" s="266"/>
      <c r="L2" s="267"/>
      <c r="M2" s="237" t="s">
        <v>43</v>
      </c>
    </row>
    <row r="3" spans="2:13" ht="9" customHeight="1">
      <c r="B3" s="3"/>
      <c r="C3" s="153"/>
      <c r="D3" s="176"/>
      <c r="E3" s="173"/>
      <c r="F3" s="14"/>
      <c r="G3" s="183"/>
      <c r="H3" s="14"/>
      <c r="I3" s="3"/>
      <c r="J3" s="3"/>
      <c r="K3" s="3"/>
      <c r="L3" s="3"/>
      <c r="M3" s="3"/>
    </row>
    <row r="4" spans="2:13" ht="9" customHeight="1">
      <c r="B4" s="59"/>
      <c r="C4" s="154"/>
      <c r="D4" s="177"/>
      <c r="E4" s="205"/>
      <c r="F4" s="63"/>
      <c r="G4" s="184"/>
      <c r="H4" s="63"/>
      <c r="I4" s="59"/>
      <c r="J4" s="59"/>
      <c r="K4" s="59"/>
      <c r="L4" s="59"/>
    </row>
    <row r="5" spans="2:13" ht="17.100000000000001" customHeight="1">
      <c r="D5" s="144" t="s">
        <v>19</v>
      </c>
      <c r="E5" s="268" t="s">
        <v>82</v>
      </c>
      <c r="F5" s="268"/>
      <c r="G5" s="268"/>
      <c r="H5" s="268"/>
      <c r="I5" s="268"/>
      <c r="J5" s="268"/>
      <c r="K5" s="268"/>
    </row>
    <row r="6" spans="2:13" ht="7.5" customHeight="1" thickBot="1"/>
    <row r="7" spans="2:13" ht="25.5" customHeight="1" thickBot="1">
      <c r="B7" s="276" t="s">
        <v>7</v>
      </c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8"/>
    </row>
    <row r="8" spans="2:13" ht="2.25" customHeight="1" thickBot="1">
      <c r="B8" s="3"/>
      <c r="C8" s="153"/>
      <c r="D8" s="176"/>
      <c r="E8" s="173"/>
      <c r="F8" s="173"/>
      <c r="G8" s="183"/>
      <c r="H8" s="14"/>
      <c r="I8" s="5"/>
      <c r="J8" s="7"/>
      <c r="K8" s="3"/>
      <c r="L8" s="3"/>
      <c r="M8" s="235"/>
    </row>
    <row r="9" spans="2:13" ht="36.75" customHeight="1" thickBot="1">
      <c r="B9" s="228"/>
      <c r="C9" s="274" t="s">
        <v>0</v>
      </c>
      <c r="D9" s="275"/>
      <c r="E9" s="229" t="s">
        <v>3</v>
      </c>
      <c r="F9" s="271" t="s">
        <v>1</v>
      </c>
      <c r="G9" s="272"/>
      <c r="H9" s="273"/>
      <c r="I9" s="230" t="s">
        <v>4</v>
      </c>
      <c r="J9" s="231" t="s">
        <v>84</v>
      </c>
      <c r="K9" s="232" t="s">
        <v>5</v>
      </c>
      <c r="L9" s="233" t="s">
        <v>6</v>
      </c>
      <c r="M9" s="234" t="s">
        <v>95</v>
      </c>
    </row>
    <row r="10" spans="2:13" ht="6" customHeight="1" thickBot="1">
      <c r="B10" s="20"/>
      <c r="C10" s="20"/>
      <c r="D10" s="10"/>
      <c r="E10" s="174"/>
      <c r="F10" s="174"/>
      <c r="G10" s="186"/>
      <c r="H10" s="10"/>
      <c r="I10" s="6"/>
      <c r="J10" s="8"/>
      <c r="K10" s="2"/>
      <c r="L10" s="2"/>
      <c r="M10" s="236"/>
    </row>
    <row r="11" spans="2:13" ht="17.100000000000001" customHeight="1">
      <c r="B11" s="16"/>
      <c r="C11" s="213"/>
      <c r="D11" s="214"/>
      <c r="E11" s="214"/>
      <c r="F11" s="284" t="s">
        <v>110</v>
      </c>
      <c r="G11" s="284"/>
      <c r="H11" s="285"/>
      <c r="I11" s="201"/>
      <c r="J11" s="202"/>
      <c r="K11" s="202"/>
      <c r="L11" s="221"/>
      <c r="M11" s="60"/>
    </row>
    <row r="12" spans="2:13" ht="17.100000000000001" customHeight="1">
      <c r="B12" s="16"/>
      <c r="C12" s="213">
        <v>1</v>
      </c>
      <c r="D12" s="214" t="s">
        <v>15</v>
      </c>
      <c r="E12" s="214">
        <v>92749</v>
      </c>
      <c r="F12" s="199"/>
      <c r="G12" s="269" t="s">
        <v>83</v>
      </c>
      <c r="H12" s="270"/>
      <c r="I12" s="9" t="s">
        <v>17</v>
      </c>
      <c r="J12" s="210">
        <f>J13+J14+J15</f>
        <v>923.25</v>
      </c>
      <c r="K12" s="210"/>
      <c r="L12" s="222"/>
      <c r="M12" s="60"/>
    </row>
    <row r="13" spans="2:13" ht="35.25" customHeight="1">
      <c r="B13" s="16"/>
      <c r="C13" s="213" t="s">
        <v>9</v>
      </c>
      <c r="D13" s="215" t="s">
        <v>16</v>
      </c>
      <c r="E13" s="216">
        <v>3309</v>
      </c>
      <c r="F13" s="187"/>
      <c r="G13" s="282" t="s">
        <v>85</v>
      </c>
      <c r="H13" s="283"/>
      <c r="I13" s="211" t="s">
        <v>17</v>
      </c>
      <c r="J13" s="212">
        <v>75.75</v>
      </c>
      <c r="K13" s="210">
        <v>427.37</v>
      </c>
      <c r="L13" s="223">
        <f>J13*K13</f>
        <v>32373.2775</v>
      </c>
      <c r="M13" s="226">
        <f t="shared" ref="M13:M18" si="0">L13/$L$20</f>
        <v>0.14267535549621488</v>
      </c>
    </row>
    <row r="14" spans="2:13" ht="33.75" customHeight="1">
      <c r="B14" s="16"/>
      <c r="C14" s="213" t="s">
        <v>10</v>
      </c>
      <c r="D14" s="215" t="s">
        <v>16</v>
      </c>
      <c r="E14" s="216">
        <v>40436</v>
      </c>
      <c r="F14" s="188"/>
      <c r="G14" s="282" t="s">
        <v>86</v>
      </c>
      <c r="H14" s="283"/>
      <c r="I14" s="211" t="s">
        <v>17</v>
      </c>
      <c r="J14" s="212">
        <v>297.5</v>
      </c>
      <c r="K14" s="210">
        <v>312.56</v>
      </c>
      <c r="L14" s="223">
        <f t="shared" ref="L14:L18" si="1">J14*K14</f>
        <v>92986.6</v>
      </c>
      <c r="M14" s="226">
        <f t="shared" si="0"/>
        <v>0.4098101037617935</v>
      </c>
    </row>
    <row r="15" spans="2:13" ht="21.75" customHeight="1">
      <c r="B15" s="16"/>
      <c r="C15" s="213" t="s">
        <v>11</v>
      </c>
      <c r="D15" s="215" t="s">
        <v>16</v>
      </c>
      <c r="E15" s="220" t="s">
        <v>91</v>
      </c>
      <c r="F15" s="189"/>
      <c r="G15" s="286" t="s">
        <v>109</v>
      </c>
      <c r="H15" s="287"/>
      <c r="I15" s="203" t="s">
        <v>17</v>
      </c>
      <c r="J15" s="204">
        <v>550</v>
      </c>
      <c r="K15" s="198">
        <v>133.63</v>
      </c>
      <c r="L15" s="223">
        <f t="shared" si="1"/>
        <v>73496.5</v>
      </c>
      <c r="M15" s="226">
        <f t="shared" si="0"/>
        <v>0.32391342721562738</v>
      </c>
    </row>
    <row r="16" spans="2:13" ht="17.100000000000001" customHeight="1">
      <c r="B16" s="16"/>
      <c r="C16" s="213" t="s">
        <v>12</v>
      </c>
      <c r="D16" s="215" t="s">
        <v>16</v>
      </c>
      <c r="E16" s="216">
        <v>4011</v>
      </c>
      <c r="F16" s="188"/>
      <c r="G16" s="282" t="s">
        <v>88</v>
      </c>
      <c r="H16" s="283"/>
      <c r="I16" s="211" t="s">
        <v>81</v>
      </c>
      <c r="J16" s="212">
        <v>2070</v>
      </c>
      <c r="K16" s="210">
        <v>4.99</v>
      </c>
      <c r="L16" s="223">
        <f t="shared" si="1"/>
        <v>10329.300000000001</v>
      </c>
      <c r="M16" s="226">
        <f t="shared" si="0"/>
        <v>4.5523242110010409E-2</v>
      </c>
    </row>
    <row r="17" spans="2:13" ht="17.100000000000001" customHeight="1">
      <c r="B17" s="16"/>
      <c r="C17" s="213" t="s">
        <v>13</v>
      </c>
      <c r="D17" s="215" t="s">
        <v>16</v>
      </c>
      <c r="E17" s="216">
        <v>4011</v>
      </c>
      <c r="F17" s="188"/>
      <c r="G17" s="282" t="s">
        <v>89</v>
      </c>
      <c r="H17" s="283"/>
      <c r="I17" s="211" t="s">
        <v>81</v>
      </c>
      <c r="J17" s="212">
        <v>1150</v>
      </c>
      <c r="K17" s="210">
        <v>7.6</v>
      </c>
      <c r="L17" s="223">
        <f t="shared" si="1"/>
        <v>8740</v>
      </c>
      <c r="M17" s="226">
        <f t="shared" si="0"/>
        <v>3.8518886666230136E-2</v>
      </c>
    </row>
    <row r="18" spans="2:13" ht="17.100000000000001" customHeight="1" thickBot="1">
      <c r="B18" s="16"/>
      <c r="C18" s="217" t="s">
        <v>14</v>
      </c>
      <c r="D18" s="219" t="s">
        <v>16</v>
      </c>
      <c r="E18" s="179">
        <v>3312</v>
      </c>
      <c r="F18" s="218"/>
      <c r="G18" s="282" t="s">
        <v>90</v>
      </c>
      <c r="H18" s="283"/>
      <c r="I18" s="200" t="s">
        <v>87</v>
      </c>
      <c r="J18" s="204">
        <v>425</v>
      </c>
      <c r="K18" s="198">
        <v>21.12</v>
      </c>
      <c r="L18" s="223">
        <f t="shared" si="1"/>
        <v>8976</v>
      </c>
      <c r="M18" s="226">
        <f t="shared" si="0"/>
        <v>3.9558984750123767E-2</v>
      </c>
    </row>
    <row r="19" spans="2:13" ht="6" customHeight="1" thickBot="1">
      <c r="B19" s="11"/>
      <c r="C19" s="159"/>
      <c r="D19" s="180"/>
      <c r="E19" s="175"/>
      <c r="F19" s="190"/>
      <c r="G19" s="191"/>
      <c r="H19" s="192"/>
      <c r="I19" s="15"/>
      <c r="J19" s="12"/>
      <c r="K19" s="13"/>
      <c r="L19" s="224"/>
      <c r="M19" s="227">
        <v>0</v>
      </c>
    </row>
    <row r="20" spans="2:13" s="1" customFormat="1" ht="18" customHeight="1" thickBot="1">
      <c r="B20" s="65"/>
      <c r="C20" s="156"/>
      <c r="D20" s="66"/>
      <c r="E20" s="207" t="s">
        <v>41</v>
      </c>
      <c r="F20" s="65"/>
      <c r="G20" s="156"/>
      <c r="H20" s="65"/>
      <c r="I20" s="65"/>
      <c r="J20" s="65"/>
      <c r="K20" s="67"/>
      <c r="L20" s="225">
        <f>SUM(L13:L19)</f>
        <v>226901.67749999999</v>
      </c>
      <c r="M20" s="227">
        <f>L20/$L$20</f>
        <v>1</v>
      </c>
    </row>
    <row r="21" spans="2:13" s="1" customFormat="1" ht="6.75" customHeight="1" thickBot="1">
      <c r="B21" s="68"/>
      <c r="C21" s="157"/>
      <c r="D21" s="69"/>
      <c r="E21" s="208"/>
      <c r="F21" s="68"/>
      <c r="G21" s="157"/>
      <c r="H21" s="68"/>
      <c r="I21" s="68"/>
      <c r="J21" s="68"/>
      <c r="K21" s="70"/>
      <c r="L21" s="71"/>
    </row>
    <row r="22" spans="2:13" s="1" customFormat="1" ht="18" customHeight="1" thickBot="1">
      <c r="B22" s="65"/>
      <c r="C22" s="156"/>
      <c r="D22" s="66"/>
      <c r="E22" s="207" t="s">
        <v>42</v>
      </c>
      <c r="F22" s="65"/>
      <c r="G22" s="156"/>
      <c r="H22" s="65"/>
      <c r="I22" s="65">
        <v>1.2450000000000001</v>
      </c>
      <c r="J22" s="65"/>
      <c r="K22" s="67"/>
      <c r="L22" s="72">
        <f>'calc. BDI'!D19</f>
        <v>0.245</v>
      </c>
    </row>
    <row r="23" spans="2:13" s="1" customFormat="1" ht="18" customHeight="1" thickBot="1">
      <c r="B23" s="73"/>
      <c r="C23" s="158"/>
      <c r="D23" s="66"/>
      <c r="E23" s="207"/>
      <c r="F23" s="65"/>
      <c r="G23" s="156"/>
      <c r="H23" s="65" t="s">
        <v>92</v>
      </c>
      <c r="I23" s="73"/>
      <c r="J23" s="73"/>
      <c r="K23" s="280">
        <f>I22*L20</f>
        <v>282492.58848750003</v>
      </c>
      <c r="L23" s="281"/>
    </row>
    <row r="24" spans="2:13" ht="17.100000000000001" customHeight="1">
      <c r="D24" s="194"/>
      <c r="E24" s="209"/>
      <c r="F24" s="195"/>
      <c r="G24" s="196"/>
      <c r="H24" s="195"/>
      <c r="I24" s="61"/>
      <c r="J24" s="61"/>
      <c r="K24" s="61"/>
      <c r="L24" s="197"/>
    </row>
    <row r="25" spans="2:13" ht="17.100000000000001" customHeight="1">
      <c r="H25" s="193" t="s">
        <v>93</v>
      </c>
    </row>
    <row r="26" spans="2:13" ht="17.100000000000001" customHeight="1">
      <c r="H26" s="193"/>
    </row>
    <row r="27" spans="2:13" ht="17.100000000000001" customHeight="1">
      <c r="D27" s="181"/>
    </row>
    <row r="28" spans="2:13" ht="17.100000000000001" customHeight="1">
      <c r="B28" s="279"/>
      <c r="C28" s="279"/>
      <c r="D28" s="178" t="s">
        <v>44</v>
      </c>
    </row>
    <row r="29" spans="2:13" ht="17.100000000000001" customHeight="1">
      <c r="D29" s="144" t="s">
        <v>45</v>
      </c>
    </row>
    <row r="30" spans="2:13" ht="17.100000000000001" customHeight="1">
      <c r="D30" s="182" t="s">
        <v>46</v>
      </c>
      <c r="H30" s="144" t="s">
        <v>47</v>
      </c>
    </row>
    <row r="31" spans="2:13" ht="17.100000000000001" customHeight="1">
      <c r="H31" s="182" t="s">
        <v>69</v>
      </c>
    </row>
    <row r="32" spans="2:13">
      <c r="H32" s="172" t="s">
        <v>94</v>
      </c>
    </row>
  </sheetData>
  <mergeCells count="16">
    <mergeCell ref="B28:C28"/>
    <mergeCell ref="K23:L23"/>
    <mergeCell ref="G13:H13"/>
    <mergeCell ref="F11:H11"/>
    <mergeCell ref="G16:H16"/>
    <mergeCell ref="G14:H14"/>
    <mergeCell ref="G15:H15"/>
    <mergeCell ref="G17:H17"/>
    <mergeCell ref="G18:H18"/>
    <mergeCell ref="B1:M1"/>
    <mergeCell ref="C2:L2"/>
    <mergeCell ref="E5:K5"/>
    <mergeCell ref="G12:H12"/>
    <mergeCell ref="F9:H9"/>
    <mergeCell ref="C9:D9"/>
    <mergeCell ref="B7:M7"/>
  </mergeCells>
  <pageMargins left="0.51181102362204722" right="0.51181102362204722" top="0.78740157480314965" bottom="0.78740157480314965" header="0.31496062992125984" footer="0.31496062992125984"/>
  <pageSetup paperSize="9" scale="51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41"/>
  <sheetViews>
    <sheetView topLeftCell="A7" workbookViewId="0">
      <selection activeCell="H24" sqref="H24"/>
    </sheetView>
  </sheetViews>
  <sheetFormatPr defaultRowHeight="15"/>
  <cols>
    <col min="1" max="1" width="3.42578125" customWidth="1"/>
    <col min="2" max="2" width="5" customWidth="1"/>
    <col min="4" max="4" width="20.140625" customWidth="1"/>
    <col min="5" max="5" width="12.7109375" customWidth="1"/>
    <col min="6" max="6" width="14.5703125" customWidth="1"/>
    <col min="7" max="7" width="10.7109375" customWidth="1"/>
  </cols>
  <sheetData>
    <row r="2" spans="1:7" ht="9" customHeight="1">
      <c r="A2" s="3"/>
      <c r="B2" s="3"/>
      <c r="C2" s="3"/>
      <c r="D2" s="3"/>
      <c r="E2" s="3"/>
      <c r="F2" s="3"/>
      <c r="G2" s="3"/>
    </row>
    <row r="3" spans="1:7" ht="18.75">
      <c r="B3" s="288" t="str">
        <f>'Orç. Geral Gabiões'!B1:L1</f>
        <v>PREFEITURA MUNICIPAL DE ARAMBARÉ</v>
      </c>
      <c r="C3" s="288"/>
      <c r="D3" s="288"/>
      <c r="E3" s="288"/>
      <c r="F3" s="288"/>
      <c r="G3" s="288"/>
    </row>
    <row r="4" spans="1:7">
      <c r="B4" s="279" t="str">
        <f>'Orç. Geral Gabiões'!C2</f>
        <v xml:space="preserve">         Rua Ermezina Ramos Loureiro, nº 180 - Bairro Caramuru, Arambaré, RS</v>
      </c>
      <c r="C4" s="279"/>
      <c r="D4" s="279"/>
      <c r="E4" s="279"/>
      <c r="F4" s="279"/>
      <c r="G4" s="279"/>
    </row>
    <row r="5" spans="1:7" ht="8.25" customHeight="1">
      <c r="A5" s="3"/>
      <c r="B5" s="5"/>
      <c r="C5" s="5"/>
      <c r="D5" s="5"/>
      <c r="E5" s="5"/>
      <c r="F5" s="5"/>
      <c r="G5" s="5"/>
    </row>
    <row r="6" spans="1:7">
      <c r="B6" s="289" t="str">
        <f>'Orç. Geral Gabiões'!E5</f>
        <v>CONSTRUÇÃO DE MURO DE CONTENÇÃO JUNTO A ORLA DA LAGUNA DOS PATOS - RUA ADELINO MACHADO DE SOUZA</v>
      </c>
      <c r="C6" s="289"/>
      <c r="D6" s="289"/>
      <c r="E6" s="289"/>
      <c r="F6" s="289"/>
      <c r="G6" s="289"/>
    </row>
    <row r="7" spans="1:7" ht="18.75" customHeight="1">
      <c r="B7" s="289"/>
      <c r="C7" s="289"/>
      <c r="D7" s="289"/>
      <c r="E7" s="289"/>
      <c r="F7" s="289"/>
      <c r="G7" s="289"/>
    </row>
    <row r="8" spans="1:7" ht="8.25" customHeight="1">
      <c r="B8" s="3"/>
      <c r="C8" s="3"/>
      <c r="D8" s="3"/>
      <c r="E8" s="3"/>
      <c r="F8" s="3"/>
      <c r="G8" s="3"/>
    </row>
    <row r="9" spans="1:7">
      <c r="B9" s="96" t="s">
        <v>66</v>
      </c>
      <c r="D9" s="290" t="s">
        <v>8</v>
      </c>
      <c r="E9" s="290"/>
    </row>
    <row r="10" spans="1:7">
      <c r="B10" s="58" t="s">
        <v>59</v>
      </c>
      <c r="D10" s="58" t="s">
        <v>45</v>
      </c>
      <c r="E10" s="58"/>
    </row>
    <row r="11" spans="1:7">
      <c r="B11" s="99" t="s">
        <v>68</v>
      </c>
      <c r="D11" s="122">
        <v>1.2450000000000001</v>
      </c>
      <c r="E11" s="100"/>
      <c r="F11" s="101"/>
      <c r="G11" s="98"/>
    </row>
    <row r="12" spans="1:7">
      <c r="B12" s="97"/>
      <c r="D12" s="112"/>
      <c r="F12" s="113"/>
      <c r="G12" s="61"/>
    </row>
    <row r="13" spans="1:7" ht="7.5" customHeight="1">
      <c r="B13" s="3"/>
      <c r="C13" s="102"/>
      <c r="D13" s="102"/>
      <c r="E13" s="102"/>
      <c r="F13" s="103"/>
      <c r="G13" s="3"/>
    </row>
    <row r="14" spans="1:7" ht="15.75">
      <c r="C14" s="301" t="s">
        <v>60</v>
      </c>
      <c r="D14" s="301"/>
      <c r="E14" s="301"/>
      <c r="F14" s="301"/>
      <c r="G14" s="301"/>
    </row>
    <row r="15" spans="1:7" ht="8.25" customHeight="1" thickBot="1">
      <c r="B15" s="3"/>
      <c r="C15" s="3"/>
      <c r="D15" s="3"/>
      <c r="E15" s="3"/>
      <c r="F15" s="3"/>
      <c r="G15" s="3"/>
    </row>
    <row r="16" spans="1:7" ht="15" customHeight="1">
      <c r="B16" s="291" t="s">
        <v>2</v>
      </c>
      <c r="C16" s="291" t="s">
        <v>61</v>
      </c>
      <c r="D16" s="293"/>
      <c r="E16" s="295" t="s">
        <v>72</v>
      </c>
      <c r="F16" s="297" t="s">
        <v>67</v>
      </c>
      <c r="G16" s="299" t="s">
        <v>62</v>
      </c>
    </row>
    <row r="17" spans="2:7" ht="15.75" thickBot="1">
      <c r="B17" s="292"/>
      <c r="C17" s="292"/>
      <c r="D17" s="294"/>
      <c r="E17" s="296"/>
      <c r="F17" s="298"/>
      <c r="G17" s="300"/>
    </row>
    <row r="18" spans="2:7">
      <c r="B18" s="255">
        <v>1</v>
      </c>
      <c r="C18" s="302" t="str">
        <f>Cronograma!B17</f>
        <v>Gabiões - Tipo Cx - 2 x 1 x 0,5</v>
      </c>
      <c r="D18" s="303"/>
      <c r="E18" s="256">
        <f>'Orç. Geral Gabiões'!L13</f>
        <v>32373.2775</v>
      </c>
      <c r="F18" s="121">
        <f>E18*$D$11</f>
        <v>40304.730487500005</v>
      </c>
      <c r="G18" s="260" t="e">
        <f>F18/$F$28</f>
        <v>#REF!</v>
      </c>
    </row>
    <row r="19" spans="2:7">
      <c r="B19" s="255">
        <v>2</v>
      </c>
      <c r="C19" s="257" t="str">
        <f>Cronograma!B18</f>
        <v>Gabiões - Tipo Cx - 2 x 1 x 1</v>
      </c>
      <c r="D19" s="258"/>
      <c r="E19" s="256">
        <f>'Orç. Geral Gabiões'!L14</f>
        <v>92986.6</v>
      </c>
      <c r="F19" s="116">
        <f t="shared" ref="F19:F24" si="0">E19*$D$11</f>
        <v>115768.31700000001</v>
      </c>
      <c r="G19" s="260" t="e">
        <f t="shared" ref="G19:G24" si="1">F19/$F$28</f>
        <v>#REF!</v>
      </c>
    </row>
    <row r="20" spans="2:7">
      <c r="B20" s="255">
        <v>3</v>
      </c>
      <c r="C20" s="315" t="str">
        <f>Cronograma!B19</f>
        <v>Colchão Reno - h=30 cm</v>
      </c>
      <c r="D20" s="316"/>
      <c r="E20" s="256">
        <f>'Orç. Geral Gabiões'!L15</f>
        <v>73496.5</v>
      </c>
      <c r="F20" s="116">
        <f t="shared" si="0"/>
        <v>91503.142500000002</v>
      </c>
      <c r="G20" s="260" t="e">
        <f t="shared" si="1"/>
        <v>#REF!</v>
      </c>
    </row>
    <row r="21" spans="2:7">
      <c r="B21" s="255">
        <v>4</v>
      </c>
      <c r="C21" s="315" t="str">
        <f>Cronograma!B20</f>
        <v>Geotextil - 100 pol. - H 40</v>
      </c>
      <c r="D21" s="316"/>
      <c r="E21" s="115">
        <f>'Orç. Geral Gabiões'!L16+'Orç. Geral Gabiões'!L17</f>
        <v>19069.300000000003</v>
      </c>
      <c r="F21" s="116">
        <f t="shared" si="0"/>
        <v>23741.278500000004</v>
      </c>
      <c r="G21" s="260" t="e">
        <f t="shared" si="1"/>
        <v>#REF!</v>
      </c>
    </row>
    <row r="22" spans="2:7">
      <c r="B22" s="255">
        <v>5</v>
      </c>
      <c r="C22" s="315" t="str">
        <f>Cronograma!B21</f>
        <v>Pedra mão - Rachão</v>
      </c>
      <c r="D22" s="316"/>
      <c r="E22" s="115" t="e">
        <f>'Orç. Geral Gabiões'!#REF!</f>
        <v>#REF!</v>
      </c>
      <c r="F22" s="116" t="e">
        <f t="shared" si="0"/>
        <v>#REF!</v>
      </c>
      <c r="G22" s="260" t="e">
        <f t="shared" si="1"/>
        <v>#REF!</v>
      </c>
    </row>
    <row r="23" spans="2:7">
      <c r="B23" s="111">
        <v>6</v>
      </c>
      <c r="C23" s="311" t="s">
        <v>102</v>
      </c>
      <c r="D23" s="312"/>
      <c r="E23" s="115" t="e">
        <f>'Orç. Geral Gabiões'!#REF!+'Orç. Geral Gabiões'!#REF!+'Orç. Geral Gabiões'!L18</f>
        <v>#REF!</v>
      </c>
      <c r="F23" s="116" t="e">
        <f t="shared" si="0"/>
        <v>#REF!</v>
      </c>
      <c r="G23" s="260" t="e">
        <f t="shared" si="1"/>
        <v>#REF!</v>
      </c>
    </row>
    <row r="24" spans="2:7">
      <c r="B24" s="111">
        <v>7</v>
      </c>
      <c r="C24" s="315" t="s">
        <v>103</v>
      </c>
      <c r="D24" s="316"/>
      <c r="E24" s="115" t="e">
        <f>'Orç. Geral Gabiões'!#REF!+'Orç. Geral Gabiões'!#REF!</f>
        <v>#REF!</v>
      </c>
      <c r="F24" s="116" t="e">
        <f t="shared" si="0"/>
        <v>#REF!</v>
      </c>
      <c r="G24" s="260" t="e">
        <f t="shared" si="1"/>
        <v>#REF!</v>
      </c>
    </row>
    <row r="25" spans="2:7">
      <c r="B25" s="111"/>
      <c r="C25" s="313"/>
      <c r="D25" s="314"/>
      <c r="E25" s="115"/>
      <c r="F25" s="116"/>
      <c r="G25" s="261"/>
    </row>
    <row r="26" spans="2:7" ht="15.75" thickBot="1">
      <c r="B26" s="119"/>
      <c r="C26" s="309"/>
      <c r="D26" s="310"/>
      <c r="E26" s="120"/>
      <c r="F26" s="259"/>
      <c r="G26" s="262"/>
    </row>
    <row r="27" spans="2:7" ht="7.5" customHeight="1" thickBot="1">
      <c r="B27" s="117"/>
      <c r="C27" s="304"/>
      <c r="D27" s="305"/>
      <c r="E27" s="105"/>
      <c r="F27" s="114"/>
      <c r="G27" s="118" t="e">
        <f>'[1]Orç. p m²'!K107</f>
        <v>#REF!</v>
      </c>
    </row>
    <row r="28" spans="2:7" ht="15.75" thickBot="1">
      <c r="B28" s="306" t="s">
        <v>63</v>
      </c>
      <c r="C28" s="307"/>
      <c r="D28" s="308"/>
      <c r="E28" s="145"/>
      <c r="F28" s="146" t="e">
        <f>SUM(F18:F26)</f>
        <v>#REF!</v>
      </c>
      <c r="G28" s="147" t="e">
        <f>SUM(G18:G26)</f>
        <v>#REF!</v>
      </c>
    </row>
    <row r="29" spans="2:7" ht="7.5" customHeight="1" thickBot="1">
      <c r="B29" s="148"/>
      <c r="C29" s="5"/>
      <c r="D29" s="5"/>
      <c r="E29" s="5"/>
      <c r="F29" s="5"/>
      <c r="G29" s="5"/>
    </row>
    <row r="30" spans="2:7">
      <c r="C30" s="64"/>
      <c r="D30" s="64"/>
      <c r="E30" s="64"/>
      <c r="F30" s="64"/>
      <c r="G30" s="64"/>
    </row>
    <row r="31" spans="2:7">
      <c r="C31" s="64"/>
      <c r="D31" s="64"/>
      <c r="E31" s="64"/>
      <c r="F31" s="64"/>
      <c r="G31" s="64"/>
    </row>
    <row r="32" spans="2:7">
      <c r="C32" s="64"/>
      <c r="D32" s="64"/>
      <c r="E32" s="64"/>
      <c r="F32" s="64"/>
      <c r="G32" s="64"/>
    </row>
    <row r="33" spans="2:7">
      <c r="B33" s="107" t="s">
        <v>64</v>
      </c>
      <c r="C33" s="18"/>
      <c r="D33" s="106"/>
      <c r="E33" s="106"/>
      <c r="F33" s="142"/>
      <c r="G33" s="61"/>
    </row>
    <row r="34" spans="2:7">
      <c r="C34" s="107"/>
      <c r="D34" s="140" t="s">
        <v>70</v>
      </c>
      <c r="G34" s="110"/>
    </row>
    <row r="35" spans="2:7">
      <c r="C35" s="108"/>
      <c r="D35" s="109" t="s">
        <v>71</v>
      </c>
      <c r="E35" s="141"/>
      <c r="F35" s="141"/>
    </row>
    <row r="36" spans="2:7">
      <c r="C36" s="108"/>
      <c r="E36" s="107"/>
      <c r="F36" s="108"/>
      <c r="G36" s="61"/>
    </row>
    <row r="37" spans="2:7">
      <c r="C37" s="108"/>
      <c r="D37" s="107"/>
      <c r="E37" s="107"/>
      <c r="F37" s="108"/>
      <c r="G37" s="61"/>
    </row>
    <row r="38" spans="2:7">
      <c r="C38" s="108"/>
      <c r="D38" s="61"/>
      <c r="E38" s="143" t="s">
        <v>65</v>
      </c>
      <c r="F38" s="108"/>
      <c r="G38" s="61"/>
    </row>
    <row r="39" spans="2:7">
      <c r="C39" s="107"/>
      <c r="F39" s="62"/>
      <c r="G39" s="62"/>
    </row>
    <row r="40" spans="2:7">
      <c r="C40" s="108"/>
      <c r="E40" s="104"/>
      <c r="F40" s="107"/>
      <c r="G40" s="107"/>
    </row>
    <row r="41" spans="2:7">
      <c r="F41" s="109"/>
      <c r="G41" s="109"/>
    </row>
  </sheetData>
  <mergeCells count="20">
    <mergeCell ref="C18:D18"/>
    <mergeCell ref="C27:D27"/>
    <mergeCell ref="B28:D28"/>
    <mergeCell ref="C26:D26"/>
    <mergeCell ref="C23:D23"/>
    <mergeCell ref="C25:D25"/>
    <mergeCell ref="C20:D20"/>
    <mergeCell ref="C21:D21"/>
    <mergeCell ref="C22:D22"/>
    <mergeCell ref="C24:D24"/>
    <mergeCell ref="B3:G3"/>
    <mergeCell ref="B4:G4"/>
    <mergeCell ref="B6:G7"/>
    <mergeCell ref="D9:E9"/>
    <mergeCell ref="B16:B17"/>
    <mergeCell ref="C16:D17"/>
    <mergeCell ref="E16:E17"/>
    <mergeCell ref="F16:F17"/>
    <mergeCell ref="G16:G17"/>
    <mergeCell ref="C14:G1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P36"/>
  <sheetViews>
    <sheetView view="pageBreakPreview" topLeftCell="A4" zoomScaleSheetLayoutView="100" workbookViewId="0">
      <selection activeCell="M24" sqref="M24"/>
    </sheetView>
  </sheetViews>
  <sheetFormatPr defaultRowHeight="15"/>
  <cols>
    <col min="1" max="1" width="5.140625" customWidth="1"/>
    <col min="5" max="5" width="11.5703125" customWidth="1"/>
    <col min="6" max="6" width="7.140625" customWidth="1"/>
    <col min="7" max="7" width="5.7109375" customWidth="1"/>
    <col min="8" max="8" width="9.5703125" customWidth="1"/>
    <col min="9" max="9" width="5.7109375" customWidth="1"/>
    <col min="10" max="10" width="9.85546875" bestFit="1" customWidth="1"/>
    <col min="11" max="11" width="5.7109375" customWidth="1"/>
    <col min="12" max="12" width="9.85546875" bestFit="1" customWidth="1"/>
    <col min="13" max="13" width="5.7109375" customWidth="1"/>
    <col min="14" max="14" width="10.140625" customWidth="1"/>
    <col min="15" max="15" width="12.5703125" customWidth="1"/>
    <col min="16" max="16" width="7.5703125" customWidth="1"/>
    <col min="17" max="18" width="9.28515625" customWidth="1"/>
  </cols>
  <sheetData>
    <row r="2" spans="1:16" ht="18.75">
      <c r="B2" s="288" t="str">
        <f>'Orç. Geral Gabiões'!B1:L1</f>
        <v>PREFEITURA MUNICIPAL DE ARAMBARÉ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16">
      <c r="B3" s="343" t="str">
        <f>'Orç. Geral Gabiões'!C2</f>
        <v xml:space="preserve">         Rua Ermezina Ramos Loureiro, nº 180 - Bairro Caramuru, Arambaré, RS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</row>
    <row r="4" spans="1:16" ht="7.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59"/>
    </row>
    <row r="5" spans="1:16" ht="9" customHeight="1"/>
    <row r="6" spans="1:16" ht="15.75">
      <c r="B6" s="344" t="str">
        <f>'Orç. Geral Gabiões'!E5</f>
        <v>CONSTRUÇÃO DE MURO DE CONTENÇÃO JUNTO A ORLA DA LAGUNA DOS PATOS - RUA ADELINO MACHADO DE SOUZA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144"/>
    </row>
    <row r="7" spans="1:16" ht="9" customHeight="1"/>
    <row r="8" spans="1:16">
      <c r="B8" s="58" t="s">
        <v>66</v>
      </c>
      <c r="D8" s="58" t="s">
        <v>73</v>
      </c>
    </row>
    <row r="9" spans="1:16">
      <c r="B9" s="58" t="s">
        <v>74</v>
      </c>
      <c r="D9" s="58" t="s">
        <v>75</v>
      </c>
    </row>
    <row r="10" spans="1:16" ht="7.5" customHeight="1"/>
    <row r="11" spans="1:16" ht="7.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59"/>
    </row>
    <row r="12" spans="1:16" ht="16.5" thickBot="1">
      <c r="A12" s="325" t="s">
        <v>48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</row>
    <row r="13" spans="1:16" ht="15.75" thickBot="1">
      <c r="A13" s="132"/>
      <c r="B13" s="133"/>
      <c r="C13" s="326"/>
      <c r="D13" s="326"/>
      <c r="E13" s="134"/>
      <c r="F13" s="134"/>
      <c r="G13" s="134"/>
      <c r="H13" s="134"/>
      <c r="I13" s="134"/>
      <c r="J13" s="134"/>
      <c r="K13" s="134"/>
      <c r="L13" s="133"/>
      <c r="M13" s="133"/>
      <c r="N13" s="133"/>
      <c r="O13" s="133"/>
      <c r="P13" s="135"/>
    </row>
    <row r="14" spans="1:16">
      <c r="A14" s="327" t="s">
        <v>49</v>
      </c>
      <c r="B14" s="330" t="s">
        <v>50</v>
      </c>
      <c r="C14" s="331"/>
      <c r="D14" s="332"/>
      <c r="E14" s="339" t="s">
        <v>51</v>
      </c>
      <c r="F14" s="332" t="s">
        <v>52</v>
      </c>
      <c r="G14" s="330" t="s">
        <v>104</v>
      </c>
      <c r="H14" s="332"/>
      <c r="I14" s="330" t="s">
        <v>105</v>
      </c>
      <c r="J14" s="332"/>
      <c r="K14" s="330" t="s">
        <v>106</v>
      </c>
      <c r="L14" s="332"/>
      <c r="M14" s="330" t="s">
        <v>107</v>
      </c>
      <c r="N14" s="332"/>
      <c r="O14" s="330" t="s">
        <v>53</v>
      </c>
      <c r="P14" s="332"/>
    </row>
    <row r="15" spans="1:16">
      <c r="A15" s="328"/>
      <c r="B15" s="333"/>
      <c r="C15" s="334"/>
      <c r="D15" s="335"/>
      <c r="E15" s="340"/>
      <c r="F15" s="335"/>
      <c r="G15" s="341"/>
      <c r="H15" s="342"/>
      <c r="I15" s="341"/>
      <c r="J15" s="342"/>
      <c r="K15" s="341"/>
      <c r="L15" s="342"/>
      <c r="M15" s="341"/>
      <c r="N15" s="342"/>
      <c r="O15" s="341"/>
      <c r="P15" s="342"/>
    </row>
    <row r="16" spans="1:16" ht="15.75" thickBot="1">
      <c r="A16" s="329"/>
      <c r="B16" s="336"/>
      <c r="C16" s="337"/>
      <c r="D16" s="338"/>
      <c r="E16" s="74" t="s">
        <v>49</v>
      </c>
      <c r="F16" s="75" t="s">
        <v>54</v>
      </c>
      <c r="G16" s="76" t="s">
        <v>55</v>
      </c>
      <c r="H16" s="77" t="s">
        <v>56</v>
      </c>
      <c r="I16" s="76" t="s">
        <v>55</v>
      </c>
      <c r="J16" s="77" t="s">
        <v>56</v>
      </c>
      <c r="K16" s="76" t="s">
        <v>55</v>
      </c>
      <c r="L16" s="77" t="s">
        <v>56</v>
      </c>
      <c r="M16" s="76" t="s">
        <v>55</v>
      </c>
      <c r="N16" s="77" t="s">
        <v>56</v>
      </c>
      <c r="O16" s="76" t="s">
        <v>56</v>
      </c>
      <c r="P16" s="77" t="s">
        <v>55</v>
      </c>
    </row>
    <row r="17" spans="1:16" ht="15.75" thickBot="1">
      <c r="A17" s="123">
        <v>1</v>
      </c>
      <c r="B17" s="246" t="s">
        <v>97</v>
      </c>
      <c r="C17" s="246"/>
      <c r="D17" s="247"/>
      <c r="E17" s="78">
        <f>'Quadro resumo'!F18</f>
        <v>40304.730487500005</v>
      </c>
      <c r="F17" s="125" t="e">
        <f>E17/$E$25</f>
        <v>#REF!</v>
      </c>
      <c r="G17" s="242">
        <v>25</v>
      </c>
      <c r="H17" s="79">
        <f>(G17*E17)/100</f>
        <v>10076.182621875001</v>
      </c>
      <c r="I17" s="127">
        <v>25</v>
      </c>
      <c r="J17" s="79">
        <f>(I17*E17)/100</f>
        <v>10076.182621875001</v>
      </c>
      <c r="K17" s="127">
        <v>25</v>
      </c>
      <c r="L17" s="80">
        <f>(K17*E17)/100</f>
        <v>10076.182621875001</v>
      </c>
      <c r="M17" s="127">
        <v>25</v>
      </c>
      <c r="N17" s="79">
        <f>(M17*E17)/100</f>
        <v>10076.182621875001</v>
      </c>
      <c r="O17" s="81">
        <f>H17+J17+L17+N17</f>
        <v>40304.730487500005</v>
      </c>
      <c r="P17" s="136">
        <f>G17+I17+K17+M17</f>
        <v>100</v>
      </c>
    </row>
    <row r="18" spans="1:16" ht="15.75" thickBot="1">
      <c r="A18" s="124">
        <v>2</v>
      </c>
      <c r="B18" s="82" t="s">
        <v>98</v>
      </c>
      <c r="C18" s="82"/>
      <c r="D18" s="83"/>
      <c r="E18" s="84">
        <f>'Quadro resumo'!F19</f>
        <v>115768.31700000001</v>
      </c>
      <c r="F18" s="126" t="e">
        <f>E18/$E$25</f>
        <v>#REF!</v>
      </c>
      <c r="G18" s="243">
        <v>25</v>
      </c>
      <c r="H18" s="85">
        <f t="shared" ref="H18:H23" si="0">(G18*E18)/100</f>
        <v>28942.079250000003</v>
      </c>
      <c r="I18" s="128">
        <v>25</v>
      </c>
      <c r="J18" s="85">
        <f t="shared" ref="J18:J23" si="1">(I18*E18)/100</f>
        <v>28942.079250000003</v>
      </c>
      <c r="K18" s="128">
        <v>25</v>
      </c>
      <c r="L18" s="86">
        <f t="shared" ref="L18:L23" si="2">(K18*E18)/100</f>
        <v>28942.079250000003</v>
      </c>
      <c r="M18" s="128">
        <v>25</v>
      </c>
      <c r="N18" s="86">
        <f t="shared" ref="N18:N23" si="3">(M18*E18)/100</f>
        <v>28942.079250000003</v>
      </c>
      <c r="O18" s="81">
        <f t="shared" ref="O18:O23" si="4">H18+J18+L18+N18</f>
        <v>115768.31700000001</v>
      </c>
      <c r="P18" s="136">
        <f t="shared" ref="P18:P23" si="5">G18+I18+K18+M18</f>
        <v>100</v>
      </c>
    </row>
    <row r="19" spans="1:16" ht="15.75" thickBot="1">
      <c r="A19" s="124">
        <v>3</v>
      </c>
      <c r="B19" s="82" t="s">
        <v>99</v>
      </c>
      <c r="C19" s="82"/>
      <c r="D19" s="83"/>
      <c r="E19" s="84">
        <f>'Quadro resumo'!F20</f>
        <v>91503.142500000002</v>
      </c>
      <c r="F19" s="126" t="e">
        <f t="shared" ref="F19:F23" si="6">E19/$E$25</f>
        <v>#REF!</v>
      </c>
      <c r="G19" s="243">
        <v>25</v>
      </c>
      <c r="H19" s="86">
        <f t="shared" si="0"/>
        <v>22875.785625</v>
      </c>
      <c r="I19" s="128">
        <v>25</v>
      </c>
      <c r="J19" s="86">
        <f t="shared" si="1"/>
        <v>22875.785625</v>
      </c>
      <c r="K19" s="128">
        <v>25</v>
      </c>
      <c r="L19" s="86">
        <f t="shared" si="2"/>
        <v>22875.785625</v>
      </c>
      <c r="M19" s="128">
        <v>25</v>
      </c>
      <c r="N19" s="86">
        <f t="shared" si="3"/>
        <v>22875.785625</v>
      </c>
      <c r="O19" s="81">
        <f t="shared" si="4"/>
        <v>91503.142500000002</v>
      </c>
      <c r="P19" s="136">
        <f t="shared" si="5"/>
        <v>100</v>
      </c>
    </row>
    <row r="20" spans="1:16" ht="15.75" thickBot="1">
      <c r="A20" s="124">
        <v>4</v>
      </c>
      <c r="B20" s="82" t="s">
        <v>100</v>
      </c>
      <c r="C20" s="82"/>
      <c r="D20" s="83"/>
      <c r="E20" s="84">
        <f>'Quadro resumo'!F21</f>
        <v>23741.278500000004</v>
      </c>
      <c r="F20" s="126" t="e">
        <f t="shared" si="6"/>
        <v>#REF!</v>
      </c>
      <c r="G20" s="243">
        <v>25</v>
      </c>
      <c r="H20" s="86">
        <f t="shared" si="0"/>
        <v>5935.319625000001</v>
      </c>
      <c r="I20" s="128">
        <v>25</v>
      </c>
      <c r="J20" s="86">
        <f t="shared" si="1"/>
        <v>5935.319625000001</v>
      </c>
      <c r="K20" s="128">
        <v>25</v>
      </c>
      <c r="L20" s="86">
        <f t="shared" si="2"/>
        <v>5935.319625000001</v>
      </c>
      <c r="M20" s="128">
        <v>25</v>
      </c>
      <c r="N20" s="86">
        <f t="shared" si="3"/>
        <v>5935.319625000001</v>
      </c>
      <c r="O20" s="81">
        <f t="shared" si="4"/>
        <v>23741.278500000004</v>
      </c>
      <c r="P20" s="136">
        <f t="shared" si="5"/>
        <v>100</v>
      </c>
    </row>
    <row r="21" spans="1:16" ht="15.75" thickBot="1">
      <c r="A21" s="124">
        <v>6</v>
      </c>
      <c r="B21" s="82" t="s">
        <v>101</v>
      </c>
      <c r="C21" s="82"/>
      <c r="D21" s="83"/>
      <c r="E21" s="244" t="e">
        <f>'Quadro resumo'!F22</f>
        <v>#REF!</v>
      </c>
      <c r="F21" s="126" t="e">
        <f t="shared" si="6"/>
        <v>#REF!</v>
      </c>
      <c r="G21" s="240">
        <v>25</v>
      </c>
      <c r="H21" s="239" t="e">
        <f t="shared" si="0"/>
        <v>#REF!</v>
      </c>
      <c r="I21" s="238">
        <v>25</v>
      </c>
      <c r="J21" s="239" t="e">
        <f t="shared" si="1"/>
        <v>#REF!</v>
      </c>
      <c r="K21" s="238">
        <v>25</v>
      </c>
      <c r="L21" s="239" t="e">
        <f t="shared" si="2"/>
        <v>#REF!</v>
      </c>
      <c r="M21" s="238">
        <v>25</v>
      </c>
      <c r="N21" s="239" t="e">
        <f t="shared" si="3"/>
        <v>#REF!</v>
      </c>
      <c r="O21" s="81" t="e">
        <f t="shared" si="4"/>
        <v>#REF!</v>
      </c>
      <c r="P21" s="136">
        <f t="shared" si="5"/>
        <v>100</v>
      </c>
    </row>
    <row r="22" spans="1:16" ht="15.75" thickBot="1">
      <c r="A22" s="251">
        <v>7</v>
      </c>
      <c r="B22" s="252" t="s">
        <v>102</v>
      </c>
      <c r="C22" s="252"/>
      <c r="D22" s="253"/>
      <c r="E22" s="254" t="e">
        <f>'Quadro resumo'!F23</f>
        <v>#REF!</v>
      </c>
      <c r="F22" s="126" t="e">
        <f t="shared" si="6"/>
        <v>#REF!</v>
      </c>
      <c r="G22" s="240">
        <v>25</v>
      </c>
      <c r="H22" s="239" t="e">
        <f t="shared" si="0"/>
        <v>#REF!</v>
      </c>
      <c r="I22" s="238">
        <v>25</v>
      </c>
      <c r="J22" s="239" t="e">
        <f t="shared" si="1"/>
        <v>#REF!</v>
      </c>
      <c r="K22" s="238">
        <v>25</v>
      </c>
      <c r="L22" s="239" t="e">
        <f t="shared" si="2"/>
        <v>#REF!</v>
      </c>
      <c r="M22" s="238">
        <v>25</v>
      </c>
      <c r="N22" s="239" t="e">
        <f t="shared" si="3"/>
        <v>#REF!</v>
      </c>
      <c r="O22" s="81" t="e">
        <f t="shared" si="4"/>
        <v>#REF!</v>
      </c>
      <c r="P22" s="136">
        <f t="shared" si="5"/>
        <v>100</v>
      </c>
    </row>
    <row r="23" spans="1:16" ht="15.75" thickBot="1">
      <c r="A23" s="248">
        <v>8</v>
      </c>
      <c r="B23" s="249" t="s">
        <v>103</v>
      </c>
      <c r="C23" s="249"/>
      <c r="D23" s="250"/>
      <c r="E23" s="245" t="e">
        <f>'Quadro resumo'!F24</f>
        <v>#REF!</v>
      </c>
      <c r="F23" s="126" t="e">
        <f t="shared" si="6"/>
        <v>#REF!</v>
      </c>
      <c r="G23" s="241">
        <v>25</v>
      </c>
      <c r="H23" s="87" t="e">
        <f t="shared" si="0"/>
        <v>#REF!</v>
      </c>
      <c r="I23" s="129">
        <v>25</v>
      </c>
      <c r="J23" s="87" t="e">
        <f t="shared" si="1"/>
        <v>#REF!</v>
      </c>
      <c r="K23" s="130">
        <v>25</v>
      </c>
      <c r="L23" s="87" t="e">
        <f t="shared" si="2"/>
        <v>#REF!</v>
      </c>
      <c r="M23" s="130">
        <v>25</v>
      </c>
      <c r="N23" s="87" t="e">
        <f t="shared" si="3"/>
        <v>#REF!</v>
      </c>
      <c r="O23" s="81" t="e">
        <f t="shared" si="4"/>
        <v>#REF!</v>
      </c>
      <c r="P23" s="136">
        <f t="shared" si="5"/>
        <v>100</v>
      </c>
    </row>
    <row r="24" spans="1:16" ht="15.75" thickBot="1">
      <c r="A24" s="88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137"/>
    </row>
    <row r="25" spans="1:16">
      <c r="A25" s="317" t="s">
        <v>57</v>
      </c>
      <c r="B25" s="318"/>
      <c r="C25" s="318"/>
      <c r="D25" s="318"/>
      <c r="E25" s="319" t="e">
        <f>SUM(E17:E24)</f>
        <v>#REF!</v>
      </c>
      <c r="F25" s="321" t="e">
        <f>SUM(F17:F24)</f>
        <v>#REF!</v>
      </c>
      <c r="G25" s="90" t="e">
        <f>(H25*100)/E25</f>
        <v>#REF!</v>
      </c>
      <c r="H25" s="91" t="e">
        <f>SUM(H17:H23)</f>
        <v>#REF!</v>
      </c>
      <c r="I25" s="90" t="e">
        <f>(J25*100)/E25</f>
        <v>#REF!</v>
      </c>
      <c r="J25" s="91" t="e">
        <f>SUM(J17:J23)</f>
        <v>#REF!</v>
      </c>
      <c r="K25" s="90" t="e">
        <f>(L25*100)/E25</f>
        <v>#REF!</v>
      </c>
      <c r="L25" s="91" t="e">
        <f>SUM(L17:L23)</f>
        <v>#REF!</v>
      </c>
      <c r="M25" s="90" t="e">
        <f>(N25*100)/E25</f>
        <v>#REF!</v>
      </c>
      <c r="N25" s="91" t="e">
        <f>SUM(N17:N23)</f>
        <v>#REF!</v>
      </c>
      <c r="O25" s="81" t="e">
        <f>SUM(O17:O23)</f>
        <v>#REF!</v>
      </c>
      <c r="P25" s="138" t="e">
        <f>O25/E25</f>
        <v>#REF!</v>
      </c>
    </row>
    <row r="26" spans="1:16" ht="15.75" thickBot="1">
      <c r="A26" s="323" t="s">
        <v>58</v>
      </c>
      <c r="B26" s="324"/>
      <c r="C26" s="324"/>
      <c r="D26" s="324"/>
      <c r="E26" s="320"/>
      <c r="F26" s="322"/>
      <c r="G26" s="92" t="e">
        <f>G25</f>
        <v>#REF!</v>
      </c>
      <c r="H26" s="93" t="e">
        <f>H25</f>
        <v>#REF!</v>
      </c>
      <c r="I26" s="94" t="e">
        <f t="shared" ref="I26:N26" si="7">G26+I25</f>
        <v>#REF!</v>
      </c>
      <c r="J26" s="93" t="e">
        <f t="shared" si="7"/>
        <v>#REF!</v>
      </c>
      <c r="K26" s="95" t="e">
        <f t="shared" si="7"/>
        <v>#REF!</v>
      </c>
      <c r="L26" s="93" t="e">
        <f t="shared" si="7"/>
        <v>#REF!</v>
      </c>
      <c r="M26" s="94" t="e">
        <f t="shared" si="7"/>
        <v>#REF!</v>
      </c>
      <c r="N26" s="93" t="e">
        <f t="shared" si="7"/>
        <v>#REF!</v>
      </c>
      <c r="O26" s="131" t="e">
        <f>O25/E25*100</f>
        <v>#REF!</v>
      </c>
      <c r="P26" s="139"/>
    </row>
    <row r="29" spans="1:16">
      <c r="B29" s="58" t="s">
        <v>74</v>
      </c>
      <c r="D29" s="98"/>
      <c r="E29" s="98"/>
      <c r="F29" s="98"/>
      <c r="G29" s="98"/>
      <c r="H29" s="98"/>
    </row>
    <row r="30" spans="1:16">
      <c r="D30" s="58" t="s">
        <v>76</v>
      </c>
    </row>
    <row r="31" spans="1:16">
      <c r="D31" s="58" t="s">
        <v>77</v>
      </c>
    </row>
    <row r="33" spans="8:15">
      <c r="H33" t="s">
        <v>66</v>
      </c>
      <c r="J33" s="98"/>
      <c r="K33" s="98"/>
      <c r="L33" s="98"/>
      <c r="M33" s="98"/>
      <c r="N33" s="98"/>
      <c r="O33" s="98"/>
    </row>
    <row r="34" spans="8:15">
      <c r="J34" s="58" t="s">
        <v>78</v>
      </c>
    </row>
    <row r="35" spans="8:15">
      <c r="J35" s="58" t="s">
        <v>80</v>
      </c>
      <c r="M35" s="58" t="s">
        <v>79</v>
      </c>
    </row>
    <row r="36" spans="8:15">
      <c r="J36" s="58"/>
    </row>
  </sheetData>
  <mergeCells count="18">
    <mergeCell ref="B2:P2"/>
    <mergeCell ref="B3:P3"/>
    <mergeCell ref="B6:O6"/>
    <mergeCell ref="O14:P15"/>
    <mergeCell ref="A25:D25"/>
    <mergeCell ref="E25:E26"/>
    <mergeCell ref="F25:F26"/>
    <mergeCell ref="A26:D26"/>
    <mergeCell ref="A12:P12"/>
    <mergeCell ref="C13:D13"/>
    <mergeCell ref="A14:A16"/>
    <mergeCell ref="B14:D16"/>
    <mergeCell ref="E14:E15"/>
    <mergeCell ref="F14:F15"/>
    <mergeCell ref="G14:H15"/>
    <mergeCell ref="I14:J15"/>
    <mergeCell ref="K14:L15"/>
    <mergeCell ref="M14:N15"/>
  </mergeCells>
  <pageMargins left="0.511811024" right="0.511811024" top="0.78740157499999996" bottom="0.78740157499999996" header="0.31496062000000002" footer="0.31496062000000002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G19"/>
  <sheetViews>
    <sheetView workbookViewId="0">
      <selection activeCell="B6" sqref="B6"/>
    </sheetView>
  </sheetViews>
  <sheetFormatPr defaultRowHeight="15"/>
  <cols>
    <col min="1" max="1" width="3" customWidth="1"/>
    <col min="2" max="2" width="27.42578125" customWidth="1"/>
    <col min="3" max="3" width="9.140625" customWidth="1"/>
    <col min="4" max="4" width="9.7109375" customWidth="1"/>
    <col min="5" max="5" width="11.42578125" customWidth="1"/>
    <col min="6" max="6" width="10.7109375" customWidth="1"/>
    <col min="7" max="7" width="15.140625" customWidth="1"/>
  </cols>
  <sheetData>
    <row r="1" spans="2:7" ht="24" thickBot="1">
      <c r="B1" s="347" t="s">
        <v>8</v>
      </c>
      <c r="C1" s="348"/>
      <c r="D1" s="348"/>
      <c r="E1" s="348"/>
      <c r="F1" s="348"/>
      <c r="G1" s="349"/>
    </row>
    <row r="2" spans="2:7" ht="16.5" thickBot="1">
      <c r="B2" s="152" t="s">
        <v>18</v>
      </c>
      <c r="C2" s="17"/>
      <c r="D2" s="17"/>
      <c r="E2" s="152"/>
      <c r="F2" s="152"/>
      <c r="G2" s="152"/>
    </row>
    <row r="3" spans="2:7" ht="5.25" customHeight="1">
      <c r="B3" s="3"/>
      <c r="C3" s="3"/>
      <c r="D3" s="3"/>
      <c r="E3" s="19"/>
      <c r="F3" s="3"/>
      <c r="G3" s="3"/>
    </row>
    <row r="4" spans="2:7" s="151" customFormat="1" ht="24.75" customHeight="1">
      <c r="B4" s="149" t="s">
        <v>19</v>
      </c>
      <c r="C4" s="150" t="s">
        <v>108</v>
      </c>
      <c r="D4" s="149"/>
      <c r="E4" s="149"/>
      <c r="F4" s="149"/>
      <c r="G4" s="149"/>
    </row>
    <row r="5" spans="2:7" ht="6" customHeight="1">
      <c r="B5" s="3"/>
      <c r="C5" s="3"/>
      <c r="D5" s="3"/>
      <c r="E5" s="3"/>
      <c r="F5" s="3"/>
      <c r="G5" s="3"/>
    </row>
    <row r="6" spans="2:7" s="59" customFormat="1" ht="16.5" customHeight="1" thickBot="1"/>
    <row r="7" spans="2:7" ht="15.75">
      <c r="B7" s="350" t="s">
        <v>20</v>
      </c>
      <c r="C7" s="351"/>
      <c r="D7" s="351"/>
      <c r="E7" s="351"/>
      <c r="F7" s="351"/>
      <c r="G7" s="352"/>
    </row>
    <row r="8" spans="2:7" ht="6" customHeight="1" thickBot="1">
      <c r="B8" s="55"/>
      <c r="C8" s="56"/>
      <c r="D8" s="56"/>
      <c r="E8" s="56"/>
      <c r="F8" s="56"/>
      <c r="G8" s="57"/>
    </row>
    <row r="9" spans="2:7">
      <c r="B9" s="23"/>
      <c r="C9" s="24"/>
      <c r="D9" s="24"/>
      <c r="E9" s="353" t="s">
        <v>21</v>
      </c>
      <c r="F9" s="354"/>
      <c r="G9" s="355"/>
    </row>
    <row r="10" spans="2:7" ht="15.75" thickBot="1">
      <c r="B10" s="25"/>
      <c r="C10" s="26"/>
      <c r="D10" s="26"/>
      <c r="E10" s="160" t="s">
        <v>22</v>
      </c>
      <c r="F10" s="161" t="s">
        <v>23</v>
      </c>
      <c r="G10" s="162" t="s">
        <v>24</v>
      </c>
    </row>
    <row r="11" spans="2:7">
      <c r="B11" s="50" t="s">
        <v>25</v>
      </c>
      <c r="C11" s="27" t="s">
        <v>26</v>
      </c>
      <c r="D11" s="28">
        <v>5.5E-2</v>
      </c>
      <c r="E11" s="163">
        <v>2.9700000000000001E-2</v>
      </c>
      <c r="F11" s="164">
        <v>5.0799999999999998E-2</v>
      </c>
      <c r="G11" s="165">
        <v>6.2700000000000006E-2</v>
      </c>
    </row>
    <row r="12" spans="2:7">
      <c r="B12" s="51" t="s">
        <v>27</v>
      </c>
      <c r="C12" s="32" t="s">
        <v>28</v>
      </c>
      <c r="D12" s="33">
        <v>1.4999999999999999E-2</v>
      </c>
      <c r="E12" s="29">
        <f>0.3%+0.56%</f>
        <v>8.6E-3</v>
      </c>
      <c r="F12" s="30">
        <f>0.48%+0.85%</f>
        <v>1.3299999999999999E-2</v>
      </c>
      <c r="G12" s="31">
        <f>0.82%+0.89%</f>
        <v>1.7099999999999997E-2</v>
      </c>
    </row>
    <row r="13" spans="2:7">
      <c r="B13" s="51" t="s">
        <v>29</v>
      </c>
      <c r="C13" s="32" t="s">
        <v>30</v>
      </c>
      <c r="D13" s="33">
        <v>0.12</v>
      </c>
      <c r="E13" s="29">
        <v>7.7799999999999994E-2</v>
      </c>
      <c r="F13" s="30">
        <v>0.1085</v>
      </c>
      <c r="G13" s="31">
        <v>0.13550000000000001</v>
      </c>
    </row>
    <row r="14" spans="2:7">
      <c r="B14" s="51" t="s">
        <v>31</v>
      </c>
      <c r="C14" s="32" t="s">
        <v>32</v>
      </c>
      <c r="D14" s="34">
        <f>(1+F14)^(F15/252)-1</f>
        <v>3.1176046646692601E-3</v>
      </c>
      <c r="E14" s="29" t="s">
        <v>33</v>
      </c>
      <c r="F14" s="35">
        <v>0.04</v>
      </c>
      <c r="G14" s="36"/>
    </row>
    <row r="15" spans="2:7">
      <c r="B15" s="51" t="s">
        <v>34</v>
      </c>
      <c r="C15" s="345" t="s">
        <v>35</v>
      </c>
      <c r="D15" s="33">
        <v>2.5000000000000001E-2</v>
      </c>
      <c r="E15" s="37" t="s">
        <v>36</v>
      </c>
      <c r="F15" s="38">
        <v>20</v>
      </c>
      <c r="G15" s="39"/>
    </row>
    <row r="16" spans="2:7" ht="15.75" thickBot="1">
      <c r="B16" s="52" t="s">
        <v>37</v>
      </c>
      <c r="C16" s="346"/>
      <c r="D16" s="40">
        <v>9.4000000000000004E-3</v>
      </c>
      <c r="E16" s="41"/>
      <c r="F16" s="42"/>
      <c r="G16" s="39"/>
    </row>
    <row r="17" spans="2:7">
      <c r="B17" s="43" t="s">
        <v>38</v>
      </c>
      <c r="C17" s="44"/>
      <c r="D17" s="45"/>
      <c r="E17" s="41"/>
      <c r="F17" s="42"/>
      <c r="G17" s="39"/>
    </row>
    <row r="18" spans="2:7" ht="15.75" thickBot="1">
      <c r="B18" s="46" t="s">
        <v>39</v>
      </c>
      <c r="C18" s="47"/>
      <c r="D18" s="48"/>
      <c r="E18" s="166"/>
      <c r="F18" s="167"/>
      <c r="G18" s="168"/>
    </row>
    <row r="19" spans="2:7" s="4" customFormat="1" ht="30.75" thickBot="1">
      <c r="B19" s="53" t="s">
        <v>40</v>
      </c>
      <c r="C19" s="54"/>
      <c r="D19" s="49">
        <f>ROUND((((1+D11+D12)*(1+D13)*(1+D14))/(1-(D15+D16))-1),4)</f>
        <v>0.245</v>
      </c>
      <c r="E19" s="169">
        <v>0.21429999999999999</v>
      </c>
      <c r="F19" s="170">
        <v>0.2717</v>
      </c>
      <c r="G19" s="171">
        <v>0.3362</v>
      </c>
    </row>
  </sheetData>
  <mergeCells count="4">
    <mergeCell ref="C15:C16"/>
    <mergeCell ref="B1:G1"/>
    <mergeCell ref="B7:G7"/>
    <mergeCell ref="E9:G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Orç. Geral Gabiões</vt:lpstr>
      <vt:lpstr>Quadro resumo</vt:lpstr>
      <vt:lpstr>Cronograma</vt:lpstr>
      <vt:lpstr>calc. BDI</vt:lpstr>
      <vt:lpstr>Planilha1</vt:lpstr>
      <vt:lpstr>Cronograma!Area_de_impressao</vt:lpstr>
      <vt:lpstr>'Orç. Geral Gabiões'!Area_de_impressao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Morais</dc:creator>
  <cp:lastModifiedBy>Usuario</cp:lastModifiedBy>
  <cp:lastPrinted>2020-07-03T11:04:13Z</cp:lastPrinted>
  <dcterms:created xsi:type="dcterms:W3CDTF">2020-03-13T13:53:13Z</dcterms:created>
  <dcterms:modified xsi:type="dcterms:W3CDTF">2020-07-07T12:33:48Z</dcterms:modified>
</cp:coreProperties>
</file>